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https://bppserviceslimited-my.sharepoint.com/personal/davidmarlow_bpp_com/Documents/Desktop/Current work/ICAEW recordings/"/>
    </mc:Choice>
  </mc:AlternateContent>
  <xr:revisionPtr revIDLastSave="1230" documentId="11_0FA0586DE04F9F3E189D104F085EC44DEE0D819C" xr6:coauthVersionLast="47" xr6:coauthVersionMax="47" xr10:uidLastSave="{5720CE3F-6CE1-422B-B660-250567F09598}"/>
  <bookViews>
    <workbookView xWindow="-110" yWindow="-110" windowWidth="19420" windowHeight="10420" firstSheet="10" activeTab="15" xr2:uid="{00000000-000D-0000-FFFF-FFFF00000000}"/>
  </bookViews>
  <sheets>
    <sheet name="01 Average" sheetId="1" r:id="rId1"/>
    <sheet name="02 CountIf" sheetId="7" r:id="rId2"/>
    <sheet name="03 CountIfs" sheetId="8" r:id="rId3"/>
    <sheet name="04 Correl" sheetId="9" r:id="rId4"/>
    <sheet name="05 If" sheetId="5" r:id="rId5"/>
    <sheet name="06 IRR" sheetId="10" r:id="rId6"/>
    <sheet name="07 MIRR" sheetId="11" r:id="rId7"/>
    <sheet name="08 NPV" sheetId="12" r:id="rId8"/>
    <sheet name="09 Power" sheetId="13" r:id="rId9"/>
    <sheet name="10 PV" sheetId="14" r:id="rId10"/>
    <sheet name="11 Rank" sheetId="15" r:id="rId11"/>
    <sheet name="12 Rate" sheetId="16" r:id="rId12"/>
    <sheet name="13 StDev" sheetId="4" r:id="rId13"/>
    <sheet name="14 Sum" sheetId="17" r:id="rId14"/>
    <sheet name="15 Sumif" sheetId="18" r:id="rId15"/>
    <sheet name="16 Absolute refs" sheetId="19" r:id="rId16"/>
    <sheet name="17 Formatting" sheetId="20" r:id="rId17"/>
    <sheet name="18 Nested IFs" sheetId="21" r:id="rId18"/>
    <sheet name="19 IFS" sheetId="22" r:id="rId19"/>
    <sheet name="20 XIRR" sheetId="23" r:id="rId20"/>
    <sheet name="21 SUMIFs" sheetId="24" r:id="rId21"/>
    <sheet name="22 TREND" sheetId="25" r:id="rId2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2" i="25" l="1" a="1"/>
  <c r="C12" i="25" s="1"/>
  <c r="I4" i="24"/>
  <c r="D3" i="22" a="1"/>
  <c r="D3" i="22" s="1"/>
  <c r="D4" i="22" a="1"/>
  <c r="D4" i="22" s="1"/>
  <c r="D5" i="22" a="1"/>
  <c r="D5" i="22"/>
  <c r="D6" i="22" a="1"/>
  <c r="D6" i="22"/>
  <c r="D7" i="22" a="1"/>
  <c r="D7" i="22" s="1"/>
  <c r="D8" i="22" a="1"/>
  <c r="D8" i="22" s="1"/>
  <c r="D9" i="22" a="1"/>
  <c r="D9" i="22"/>
  <c r="D10" i="22" a="1"/>
  <c r="D10" i="22"/>
  <c r="D11" i="22" a="1"/>
  <c r="D11" i="22" s="1"/>
  <c r="D12" i="22" a="1"/>
  <c r="D12" i="22" s="1"/>
  <c r="D13" i="22" a="1"/>
  <c r="D13" i="22"/>
  <c r="D14" i="22" a="1"/>
  <c r="D14" i="22"/>
  <c r="D15" i="22" a="1"/>
  <c r="D15" i="22" s="1"/>
  <c r="D16" i="22" a="1"/>
  <c r="D16" i="22" s="1"/>
  <c r="D17" i="22" a="1"/>
  <c r="D17" i="22"/>
  <c r="D18" i="22" a="1"/>
  <c r="D18" i="22"/>
  <c r="D19" i="22" a="1"/>
  <c r="D19" i="22" s="1"/>
  <c r="D20" i="22" a="1"/>
  <c r="D20" i="22" s="1"/>
  <c r="D21" i="22" a="1"/>
  <c r="D21" i="22"/>
  <c r="D2" i="22" a="1"/>
  <c r="D2" i="22" s="1"/>
  <c r="I3" i="24"/>
  <c r="H3" i="24"/>
  <c r="G3" i="24"/>
  <c r="C3" i="23"/>
  <c r="F6" i="12"/>
  <c r="D3" i="21"/>
  <c r="D4" i="21"/>
  <c r="D5" i="21"/>
  <c r="D6" i="21"/>
  <c r="D7" i="21"/>
  <c r="D8" i="21"/>
  <c r="D9" i="21"/>
  <c r="D10" i="21"/>
  <c r="D11" i="21"/>
  <c r="D12" i="21"/>
  <c r="D13" i="21"/>
  <c r="D14" i="21"/>
  <c r="D15" i="21"/>
  <c r="D16" i="21"/>
  <c r="D17" i="21"/>
  <c r="D18" i="21"/>
  <c r="D19" i="21"/>
  <c r="D20" i="21"/>
  <c r="D21" i="21"/>
  <c r="D2" i="21"/>
  <c r="C21" i="19"/>
  <c r="D21" i="19"/>
  <c r="E21" i="19"/>
  <c r="F21" i="19"/>
  <c r="G21" i="19"/>
  <c r="H21" i="19"/>
  <c r="I21" i="19"/>
  <c r="J21" i="19"/>
  <c r="K21" i="19"/>
  <c r="L21" i="19"/>
  <c r="C10" i="19"/>
  <c r="H4" i="18"/>
  <c r="F18" i="17"/>
  <c r="E18" i="17"/>
  <c r="D18" i="17"/>
  <c r="C18" i="17"/>
  <c r="N8" i="4"/>
  <c r="N4" i="4"/>
  <c r="C9" i="16"/>
  <c r="D3" i="15"/>
  <c r="D4" i="15"/>
  <c r="D5" i="15"/>
  <c r="D6" i="15"/>
  <c r="D7" i="15"/>
  <c r="D8" i="15"/>
  <c r="D9" i="15"/>
  <c r="D10" i="15"/>
  <c r="D11" i="15"/>
  <c r="D12" i="15"/>
  <c r="D13" i="15"/>
  <c r="D14" i="15"/>
  <c r="D15" i="15"/>
  <c r="D16" i="15"/>
  <c r="D17" i="15"/>
  <c r="D18" i="15"/>
  <c r="D19" i="15"/>
  <c r="D20" i="15"/>
  <c r="D21" i="15"/>
  <c r="D2" i="15"/>
  <c r="B22" i="19"/>
  <c r="F22" i="19" s="1"/>
  <c r="D8" i="19"/>
  <c r="E8" i="19" s="1"/>
  <c r="C7" i="19"/>
  <c r="D7" i="19" s="1"/>
  <c r="E7" i="19" s="1"/>
  <c r="F7" i="19" s="1"/>
  <c r="G7" i="19" s="1"/>
  <c r="H7" i="19" s="1"/>
  <c r="I7" i="19" s="1"/>
  <c r="J7" i="19" s="1"/>
  <c r="K7" i="19" s="1"/>
  <c r="L7" i="19" s="1"/>
  <c r="F5" i="17"/>
  <c r="F6" i="17"/>
  <c r="F7" i="17"/>
  <c r="F8" i="17"/>
  <c r="F9" i="17"/>
  <c r="F10" i="17"/>
  <c r="F11" i="17"/>
  <c r="F12" i="17"/>
  <c r="F13" i="17"/>
  <c r="F14" i="17"/>
  <c r="F15" i="17"/>
  <c r="F16" i="17"/>
  <c r="F17" i="17"/>
  <c r="F4" i="17"/>
  <c r="E5" i="17"/>
  <c r="E6" i="17"/>
  <c r="E7" i="17"/>
  <c r="E8" i="17"/>
  <c r="E9" i="17"/>
  <c r="E10" i="17"/>
  <c r="E11" i="17"/>
  <c r="E12" i="17"/>
  <c r="E13" i="17"/>
  <c r="E14" i="17"/>
  <c r="E15" i="17"/>
  <c r="E16" i="17"/>
  <c r="E17" i="17"/>
  <c r="E4" i="17"/>
  <c r="B5" i="17"/>
  <c r="B6" i="17"/>
  <c r="B7" i="17" s="1"/>
  <c r="B8" i="17" s="1"/>
  <c r="B9" i="17" s="1"/>
  <c r="B10" i="17" s="1"/>
  <c r="B11" i="17" s="1"/>
  <c r="B12" i="17" s="1"/>
  <c r="B13" i="17" s="1"/>
  <c r="B14" i="17" s="1"/>
  <c r="B15" i="17" s="1"/>
  <c r="B16" i="17" s="1"/>
  <c r="B17" i="17" s="1"/>
  <c r="B4" i="17"/>
  <c r="G7" i="14"/>
  <c r="F5" i="14"/>
  <c r="F6" i="14"/>
  <c r="F4" i="14"/>
  <c r="C11" i="13"/>
  <c r="C8" i="13"/>
  <c r="F7" i="11"/>
  <c r="E5" i="11"/>
  <c r="E4" i="11"/>
  <c r="F4" i="10"/>
  <c r="D14" i="5"/>
  <c r="D4" i="5"/>
  <c r="D5" i="5"/>
  <c r="D6" i="5"/>
  <c r="D7" i="5"/>
  <c r="D8" i="5"/>
  <c r="D9" i="5"/>
  <c r="D10" i="5"/>
  <c r="D11" i="5"/>
  <c r="D12" i="5"/>
  <c r="D13" i="5"/>
  <c r="D15" i="5"/>
  <c r="D16" i="5"/>
  <c r="D17" i="5"/>
  <c r="D18" i="5"/>
  <c r="D19" i="5"/>
  <c r="D20" i="5"/>
  <c r="D21" i="5"/>
  <c r="D22" i="5"/>
  <c r="D3" i="5"/>
  <c r="H1" i="5"/>
  <c r="H5" i="9"/>
  <c r="B5" i="9"/>
  <c r="B6" i="9" s="1"/>
  <c r="B7" i="9" s="1"/>
  <c r="B8" i="9" s="1"/>
  <c r="B9" i="9" s="1"/>
  <c r="B10" i="9" s="1"/>
  <c r="B11" i="9" s="1"/>
  <c r="B12" i="9" s="1"/>
  <c r="B13" i="9" s="1"/>
  <c r="B14" i="9" s="1"/>
  <c r="B15" i="9" s="1"/>
  <c r="B16" i="9" s="1"/>
  <c r="B17" i="9" s="1"/>
  <c r="B18" i="9" s="1"/>
  <c r="B19" i="9" s="1"/>
  <c r="B20" i="9" s="1"/>
  <c r="B21" i="9" s="1"/>
  <c r="B22" i="9" s="1"/>
  <c r="B4" i="9"/>
  <c r="I4" i="8"/>
  <c r="H4" i="7"/>
  <c r="E9" i="1"/>
  <c r="E7" i="1"/>
  <c r="F7" i="1"/>
  <c r="G7" i="1"/>
  <c r="H7" i="1"/>
  <c r="H4" i="1"/>
  <c r="H5" i="1"/>
  <c r="H6" i="1"/>
  <c r="H3" i="1"/>
  <c r="C4" i="23" l="1"/>
  <c r="C5" i="23" s="1"/>
  <c r="C6" i="23" s="1"/>
  <c r="C7" i="23" s="1"/>
  <c r="E10" i="19"/>
  <c r="F8" i="19"/>
  <c r="D10" i="19"/>
  <c r="I22" i="19"/>
  <c r="E22" i="19"/>
  <c r="L22" i="19"/>
  <c r="H22" i="19"/>
  <c r="D22" i="19"/>
  <c r="K22" i="19"/>
  <c r="G22" i="19"/>
  <c r="C22" i="19"/>
  <c r="J22" i="19"/>
  <c r="G8" i="19" l="1"/>
  <c r="F10" i="19"/>
  <c r="C8" i="23" l="1"/>
  <c r="H8" i="19"/>
  <c r="G10" i="19"/>
  <c r="C9" i="23" l="1"/>
  <c r="C10" i="23" s="1"/>
  <c r="I8" i="19"/>
  <c r="H10" i="19"/>
  <c r="J8" i="19" l="1"/>
  <c r="I10" i="19"/>
  <c r="C11" i="23" l="1"/>
  <c r="D13" i="23" s="1"/>
  <c r="K8" i="19"/>
  <c r="J10" i="19"/>
  <c r="L8" i="19" l="1"/>
  <c r="L10" i="19" s="1"/>
  <c r="K10" i="1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<sst xmlns="http://schemas.openxmlformats.org/spreadsheetml/2006/main" count="431" uniqueCount="249">
  <si>
    <t>Jan</t>
  </si>
  <si>
    <t>Feb</t>
  </si>
  <si>
    <t>March</t>
  </si>
  <si>
    <t>Total</t>
  </si>
  <si>
    <t>Business Unit</t>
  </si>
  <si>
    <t>North</t>
  </si>
  <si>
    <t>South</t>
  </si>
  <si>
    <t>East</t>
  </si>
  <si>
    <t>West</t>
  </si>
  <si>
    <t>£'000</t>
  </si>
  <si>
    <t>Average</t>
  </si>
  <si>
    <t>Standard</t>
  </si>
  <si>
    <t>Unit cost £</t>
  </si>
  <si>
    <t>April</t>
  </si>
  <si>
    <t>May</t>
  </si>
  <si>
    <t>June</t>
  </si>
  <si>
    <t>July</t>
  </si>
  <si>
    <t>Aug</t>
  </si>
  <si>
    <t>Sept</t>
  </si>
  <si>
    <t>Oct</t>
  </si>
  <si>
    <t xml:space="preserve">Nov </t>
  </si>
  <si>
    <t>Dec</t>
  </si>
  <si>
    <t>Deviation</t>
  </si>
  <si>
    <t>Ceramic tile</t>
  </si>
  <si>
    <t>Porcelain tile</t>
  </si>
  <si>
    <t>Contract</t>
  </si>
  <si>
    <t>Division</t>
  </si>
  <si>
    <t>Value £</t>
  </si>
  <si>
    <t>D</t>
  </si>
  <si>
    <t>A</t>
  </si>
  <si>
    <t>B</t>
  </si>
  <si>
    <t>C</t>
  </si>
  <si>
    <t>Range</t>
  </si>
  <si>
    <t>Where do you want to look for the test criteria</t>
  </si>
  <si>
    <t>Criteria</t>
  </si>
  <si>
    <t>What are you looking for</t>
  </si>
  <si>
    <t>Data</t>
  </si>
  <si>
    <t>the numbers you want to find the average of</t>
  </si>
  <si>
    <t>=Average(Data)</t>
  </si>
  <si>
    <t>=STDEV(Data)</t>
  </si>
  <si>
    <t>the numbers you want to calculate the standard deviation of</t>
  </si>
  <si>
    <t>=Countif(Range, Criteria)</t>
  </si>
  <si>
    <t>=Countifs(Criteria range 1, Criteria 1, Criteria range 2, Criteria 2...)</t>
  </si>
  <si>
    <t>Criteria range</t>
  </si>
  <si>
    <t>Product</t>
  </si>
  <si>
    <t>Food</t>
  </si>
  <si>
    <t>Non food</t>
  </si>
  <si>
    <t>Date</t>
  </si>
  <si>
    <t>Revenue £</t>
  </si>
  <si>
    <t>=Correl(Array 1, Array 2)</t>
  </si>
  <si>
    <t>Array 1</t>
  </si>
  <si>
    <t>Array 2</t>
  </si>
  <si>
    <t>First set of data</t>
  </si>
  <si>
    <t>Second set of data</t>
  </si>
  <si>
    <t>Number of</t>
  </si>
  <si>
    <t>customers</t>
  </si>
  <si>
    <t>=If(logical test, value if true, value if false)</t>
  </si>
  <si>
    <t>Logical test</t>
  </si>
  <si>
    <t>Value if true</t>
  </si>
  <si>
    <t>Value if false</t>
  </si>
  <si>
    <t>A statement which can be either true or false</t>
  </si>
  <si>
    <t>What we want to see if the statement is true</t>
  </si>
  <si>
    <t>What we want to see if the statement is false</t>
  </si>
  <si>
    <t>Commission</t>
  </si>
  <si>
    <t>£</t>
  </si>
  <si>
    <t>Value</t>
  </si>
  <si>
    <t>Below</t>
  </si>
  <si>
    <t>rate</t>
  </si>
  <si>
    <t>=IRR(values, guess)</t>
  </si>
  <si>
    <t>Values</t>
  </si>
  <si>
    <t>Guess</t>
  </si>
  <si>
    <t>the particular cash flows</t>
  </si>
  <si>
    <t>an estimate of the IRR</t>
  </si>
  <si>
    <t>Year</t>
  </si>
  <si>
    <t>Cash</t>
  </si>
  <si>
    <t>flow</t>
  </si>
  <si>
    <t>=MIRR(values, finance rate, reinvest rate)</t>
  </si>
  <si>
    <t>Finance rate</t>
  </si>
  <si>
    <t>Reinvest rate</t>
  </si>
  <si>
    <t>the rate of financing</t>
  </si>
  <si>
    <t>the reinvestment rate</t>
  </si>
  <si>
    <t>Funding cost for the project</t>
  </si>
  <si>
    <t>Rate of return on any proceeds reinvested</t>
  </si>
  <si>
    <t>MIRR</t>
  </si>
  <si>
    <t>=NPV(rate, values)</t>
  </si>
  <si>
    <t>Rate</t>
  </si>
  <si>
    <t>the discount rate</t>
  </si>
  <si>
    <t>the cash flows</t>
  </si>
  <si>
    <t>Discount rate</t>
  </si>
  <si>
    <t>NPV</t>
  </si>
  <si>
    <t>Number</t>
  </si>
  <si>
    <t>Power</t>
  </si>
  <si>
    <t>=Power(number, power)</t>
  </si>
  <si>
    <t>the number</t>
  </si>
  <si>
    <t>the power</t>
  </si>
  <si>
    <t>Raised to the power</t>
  </si>
  <si>
    <t>PV</t>
  </si>
  <si>
    <t>nper</t>
  </si>
  <si>
    <t>pmt</t>
  </si>
  <si>
    <t>=PV(rate, nper, pmt)</t>
  </si>
  <si>
    <t>number of periods</t>
  </si>
  <si>
    <t>regular periodic payment</t>
  </si>
  <si>
    <t>Ref</t>
  </si>
  <si>
    <t>Order</t>
  </si>
  <si>
    <t>=Rank(Number, Ref, Order)</t>
  </si>
  <si>
    <t>Rank</t>
  </si>
  <si>
    <t>the number you want to rank</t>
  </si>
  <si>
    <t>the array of numbers for the ranking</t>
  </si>
  <si>
    <t>ascending or descending order</t>
  </si>
  <si>
    <t>Initial investment</t>
  </si>
  <si>
    <t>Term (years)</t>
  </si>
  <si>
    <t>Cash interest rate</t>
  </si>
  <si>
    <t>Proceeds at maturity</t>
  </si>
  <si>
    <t>RATE</t>
  </si>
  <si>
    <t>pv</t>
  </si>
  <si>
    <t>fv</t>
  </si>
  <si>
    <t>type</t>
  </si>
  <si>
    <t>regular periodic cash flow</t>
  </si>
  <si>
    <t>present value</t>
  </si>
  <si>
    <t>future value</t>
  </si>
  <si>
    <t>=Rate(nper, pmt, pv, fv, type)</t>
  </si>
  <si>
    <t>payment at start or end of period?</t>
  </si>
  <si>
    <t>Revenue</t>
  </si>
  <si>
    <t>TOTAL</t>
  </si>
  <si>
    <t>Costs</t>
  </si>
  <si>
    <t>Profit</t>
  </si>
  <si>
    <t>Margin</t>
  </si>
  <si>
    <t>%</t>
  </si>
  <si>
    <t>=Sum(values)</t>
  </si>
  <si>
    <t>values</t>
  </si>
  <si>
    <t>the numbers you want to sum</t>
  </si>
  <si>
    <t>SumRange</t>
  </si>
  <si>
    <t>=Sumif(Range, Criteria, SumRange)</t>
  </si>
  <si>
    <t>Which numbers do you want to add up</t>
  </si>
  <si>
    <t>Absolute Cell References</t>
  </si>
  <si>
    <t>Interest rate</t>
  </si>
  <si>
    <t>Loan</t>
  </si>
  <si>
    <t>Interest</t>
  </si>
  <si>
    <t>Example 1</t>
  </si>
  <si>
    <t>Example 2</t>
  </si>
  <si>
    <t>Cash flows</t>
  </si>
  <si>
    <t>Investor A</t>
  </si>
  <si>
    <t>Investor B</t>
  </si>
  <si>
    <t>Formatting</t>
  </si>
  <si>
    <t>Decimal points</t>
  </si>
  <si>
    <t>Currency</t>
  </si>
  <si>
    <t>Percentage</t>
  </si>
  <si>
    <t>=If(test 1, true, If(test 2, true, false))</t>
  </si>
  <si>
    <t>test</t>
  </si>
  <si>
    <t>true</t>
  </si>
  <si>
    <t>false</t>
  </si>
  <si>
    <t>What is the test?</t>
  </si>
  <si>
    <t>What do you want to see if it is true?</t>
  </si>
  <si>
    <t>What do you want to see if it is false?</t>
  </si>
  <si>
    <t>small</t>
  </si>
  <si>
    <t>medium</t>
  </si>
  <si>
    <t>large</t>
  </si>
  <si>
    <t>Category</t>
  </si>
  <si>
    <t>=Average(data) to calculate the average of a set of numbers. The numbers can be in a row, a column, a block, or even spread over multiple</t>
  </si>
  <si>
    <t>locations. Simply point to the numbers and the function will calculate the average.</t>
  </si>
  <si>
    <t>=Countif(Range, Criteria) to count how many times a particular event occurs in a set of data. Range is where</t>
  </si>
  <si>
    <t>you want to look, and Criteria is what you are looking for.</t>
  </si>
  <si>
    <t>=Countifs(Criteria range 1, Criteria 1, Criteria range 2, Criteria 2...) to count how many times multiple criteria</t>
  </si>
  <si>
    <t xml:space="preserve">occur in a set of data. Criteria range is where you are looking and Criteria is what you are looking for. You can </t>
  </si>
  <si>
    <t>apply multple Ranges and Criteria and the function will calculate how many times all criteria are satisfied.</t>
  </si>
  <si>
    <t>set of data (Array 1) then the second (Array 2) and the function will calculate the correlation coefficient.</t>
  </si>
  <si>
    <t>=Correl(Array 1, Array 2) to calculate the correlation coefficent between two sets of data. Simply point to the first</t>
  </si>
  <si>
    <t>=If(logical test, value if true, value if false) to return one of two different outputs depending on the outcome</t>
  </si>
  <si>
    <t>of a particular true/false test. Logical test is a statement which can be either true or flase, followed by the</t>
  </si>
  <si>
    <t>outcome if true, and the outcome if false, separated by commas</t>
  </si>
  <si>
    <t>=IRR(values, guess) to calcluate the internal rate of return of a series of cash flows (the discount rate</t>
  </si>
  <si>
    <t>which results in zero net present value of the cash flows). Simply point to the cash flows to calculate the</t>
  </si>
  <si>
    <t>IRR. The GUESS is only needed if you suspect that there might be more than one IRR and it can help</t>
  </si>
  <si>
    <t>determine the correct answer.</t>
  </si>
  <si>
    <t xml:space="preserve">=MIRR(values, finance rate, reinvest rate) to calculate the modified internal rate of return of a series of cash </t>
  </si>
  <si>
    <t>flows. The modified IRR is the overall effective periodic rate of return on an investment given a particular</t>
  </si>
  <si>
    <t>funding cost (finance rate) and reinvestment rate (at which surplus cash proceeds can be reinvested).</t>
  </si>
  <si>
    <t>=NPV(rate, values) to calculate the Net Present Value of a series of cash flows, given a particular discount</t>
  </si>
  <si>
    <t>=Power(number, power) to raise a number to particular power (multiply it by itself a number of times)</t>
  </si>
  <si>
    <t>=PV(rate, nper, pmt) to calculate the present value of an investment that returns constant periodic payments.</t>
  </si>
  <si>
    <t>Rate is the discount rate, nper is the number of periods and pmt is the regular constant payment.</t>
  </si>
  <si>
    <t>=Rank(Number, Ref, Order) to determine where in a list of numbers a particular number is,</t>
  </si>
  <si>
    <t>in either ascending or descending order. Number is the particular number, Ref is the list of</t>
  </si>
  <si>
    <t>numbers and Order is the opportunity to state whether you want to rank in ascending or</t>
  </si>
  <si>
    <t>descending order</t>
  </si>
  <si>
    <t>=Rate(nper, pmt, pv, fv, type) to calculate the effective interest rate of an investment comprising</t>
  </si>
  <si>
    <t>a number of periods (nper), a regular periodic cash flow (pmt), the first cash flow (pv) and the</t>
  </si>
  <si>
    <t>final cash flow (fv). The final Type field is used to specify whether cash flows are deemed to take</t>
  </si>
  <si>
    <t>place at the start or end of a time period.</t>
  </si>
  <si>
    <t>=STDEV(Data) to calculate the Standard Deviation (measure of dispertion) of a set of numbers. Simply point to the</t>
  </si>
  <si>
    <t>numbers within the function to calculate the standard deviation.</t>
  </si>
  <si>
    <t>=Sum(values) to add up a set of numbers. Simply point to the numbers to add them up.</t>
  </si>
  <si>
    <t>=Sumif(Range, Criteria, SumRange) to add up numbers if a certain test is passed. Range if where you</t>
  </si>
  <si>
    <t>want to look, Criteria is what are you looking for and SumRange is the range of numbers you want to</t>
  </si>
  <si>
    <t>add up.</t>
  </si>
  <si>
    <t>When pasting a formula somewhere else you will want each particular cell reference in that formula to either</t>
  </si>
  <si>
    <t>move with you, not move at all, slide along the row or move up and down the column. This is achieved by</t>
  </si>
  <si>
    <t>tapping Fn 4 to invoke the $$s which will lock (or anchor) the row, the column, or both.</t>
  </si>
  <si>
    <t>There are numerous ways you can format data in excel. Some of the more common methods involve decimal points,</t>
  </si>
  <si>
    <t>currency options and percentages, but there are many others.</t>
  </si>
  <si>
    <t>Above or =</t>
  </si>
  <si>
    <t>Zero cash flow must be a hardcode 0 rather</t>
  </si>
  <si>
    <t>than an empty cell</t>
  </si>
  <si>
    <t>rate. The NPV is the sum of the present values of all of the future cash flows (first cash flow must be at the</t>
  </si>
  <si>
    <t>cash flows.</t>
  </si>
  <si>
    <r>
      <rPr>
        <b/>
        <sz val="9"/>
        <rFont val="Arial"/>
        <family val="2"/>
      </rPr>
      <t>END</t>
    </r>
    <r>
      <rPr>
        <sz val="9"/>
        <rFont val="Arial"/>
        <family val="2"/>
      </rPr>
      <t xml:space="preserve"> of the first period) and is calculated by pointing first to the discount rate and then to the stream of</t>
    </r>
  </si>
  <si>
    <t>=Ifs(test 1, true, test 2, true, test 3, true)</t>
  </si>
  <si>
    <t>=If(test 1, true, If(test 2, true, false)) to return particular a particular outcome if a certain test (1) is</t>
  </si>
  <si>
    <t>true, otherwise to return different outcomes if a second test is either true or false.</t>
  </si>
  <si>
    <t>=Ifs(test 1, true, test 2, true, test 3, true) to return a particular outcome if a test (1) is</t>
  </si>
  <si>
    <t>true, otherwise to return a different outcome if a second test is true, or a third (etc..)</t>
  </si>
  <si>
    <t>test is true.</t>
  </si>
  <si>
    <t>Cash flow</t>
  </si>
  <si>
    <t>XIRR</t>
  </si>
  <si>
    <t>=XIRR(values, dates, guess)</t>
  </si>
  <si>
    <t>dates</t>
  </si>
  <si>
    <t>guess</t>
  </si>
  <si>
    <t>the dates of the cash flows</t>
  </si>
  <si>
    <t>a guess for the IRR</t>
  </si>
  <si>
    <t>=XIRR(values, dates, guess) to calculate the internal rate of return for a series</t>
  </si>
  <si>
    <t>of cash flows which take place on particular known dates.</t>
  </si>
  <si>
    <t>Food/Drink</t>
  </si>
  <si>
    <t>Drink</t>
  </si>
  <si>
    <t>=Sumifs(Sum range, Criteria range 1, Criteria 1, Criteria range 2, Criteria 2)</t>
  </si>
  <si>
    <t>Sum range</t>
  </si>
  <si>
    <t>Criteria range 1</t>
  </si>
  <si>
    <t>Criteria 1</t>
  </si>
  <si>
    <t>The numbers do you want to add up</t>
  </si>
  <si>
    <t>Where you want to look for your first test</t>
  </si>
  <si>
    <t>What you are looking for (test 1)</t>
  </si>
  <si>
    <t>=Sumifs(Sum range, Criteria range 1, Criteria 1, Criteria range 2, Criteria 2) to add up the totals</t>
  </si>
  <si>
    <t>for line items that meet multiple critria.</t>
  </si>
  <si>
    <t>Monthly</t>
  </si>
  <si>
    <t>Umbrellas</t>
  </si>
  <si>
    <t>sold</t>
  </si>
  <si>
    <t>rainfall (mm)</t>
  </si>
  <si>
    <t>= TREND (known ys, known xs, new xs, constant)</t>
  </si>
  <si>
    <t>known ys</t>
  </si>
  <si>
    <t>known xs</t>
  </si>
  <si>
    <t>new xs</t>
  </si>
  <si>
    <t>constant</t>
  </si>
  <si>
    <t>the known values on the y axis</t>
  </si>
  <si>
    <t>the known values on the x axis</t>
  </si>
  <si>
    <t>the x value for which you are looking for y</t>
  </si>
  <si>
    <t>option to set the y axis intercept to 0</t>
  </si>
  <si>
    <t>= TREND (known ys, known xs, new xs, constant) to determine values for y for an</t>
  </si>
  <si>
    <t>equivalent value for x based on a linear relationship between known values of x</t>
  </si>
  <si>
    <t>and y</t>
  </si>
  <si>
    <t>Umbrella sales as a function of monthly rainfall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</si>
</sst>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64" formatCode="dd\ mmm\ yy;&quot;nm &quot;;&quot;nm &quot;"/>
    <numFmt numFmtId="165" formatCode="#,##0_);\(#,##0\);\-\-_)"/>
    <numFmt numFmtId="166" formatCode="0.0\x;&quot;nm&quot;_x;&quot;nm&quot;_x;* @_x"/>
    <numFmt numFmtId="167" formatCode="0.0%_);\(0.0%\);\-\-??;* @_%_)"/>
    <numFmt numFmtId="168" formatCode="#,##0.00_);\(#,##0.00\);\-\-_);* @_)"/>
    <numFmt numFmtId="169" formatCode="0_)"/>
    <numFmt numFmtId="170" formatCode="#,##0.0,_);\(#,##0.0,\);\-\-_);* @_)"/>
    <numFmt numFmtId="171" formatCode="0&quot; years&quot;_);&quot;nm&quot;_);0&quot; years&quot;;* @_)"/>
    <numFmt numFmtId="172" formatCode="#,##0&quot; days&quot;_);\(#,##0&quot; days&quot;\);\-\-_);* @_)"/>
    <numFmt numFmtId="173" formatCode="#,##0.00_);\(#,##0.00\);\-\-_)"/>
    <numFmt numFmtId="174" formatCode="_-[$€-2]\ * #,##0.00_-;\-[$€-2]\ * #,##0.00_-;_-[$€-2]\ * &quot;-&quot;??_-;_-@_-"/>
  </numFmts>
  <fonts count="6" x14ac:knownFonts="1">
    <font>
      <sz val="9"/>
      <name val="Arial"/>
      <family val="2"/>
    </font>
    <font>
      <sz val="8"/>
      <name val="Arial"/>
      <family val="2"/>
    </font>
    <font>
      <sz val="9"/>
      <name val="Arial"/>
      <family val="2"/>
    </font>
    <font>
      <b/>
      <sz val="9"/>
      <color indexed="9"/>
      <name val="Arial"/>
      <family val="2"/>
    </font>
    <font>
      <i/>
      <sz val="9"/>
      <color rgb="FF7030A0"/>
      <name val="Arial"/>
      <family val="2"/>
    </font>
    <font>
      <b/>
      <sz val="9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rgb="FF4D0068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4">
    <xf numFmtId="165" fontId="0" fillId="0" borderId="0"/>
    <xf numFmtId="165" fontId="3" fillId="5" borderId="0"/>
    <xf numFmtId="165" fontId="2" fillId="2" borderId="0" applyNumberFormat="0" applyBorder="0">
      <alignment horizontal="right"/>
      <protection locked="0"/>
    </xf>
    <xf numFmtId="164" fontId="1" fillId="0" borderId="0" applyFont="0" applyFill="0" applyBorder="0" applyAlignment="0" applyProtection="0">
      <alignment horizontal="right"/>
    </xf>
    <xf numFmtId="172" fontId="1" fillId="0" borderId="0" applyFont="0" applyFill="0" applyBorder="0" applyAlignment="0" applyProtection="0"/>
    <xf numFmtId="165" fontId="2" fillId="3" borderId="0" applyNumberFormat="0" applyBorder="0">
      <alignment horizontal="right"/>
      <protection locked="0"/>
    </xf>
    <xf numFmtId="166" fontId="1" fillId="0" borderId="0" applyFont="0" applyFill="0" applyBorder="0" applyAlignment="0" applyProtection="0"/>
    <xf numFmtId="165" fontId="4" fillId="0" borderId="0" applyNumberFormat="0" applyFill="0" applyBorder="0" applyAlignment="0" applyProtection="0"/>
    <xf numFmtId="167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9" fontId="2" fillId="4" borderId="0" applyBorder="0" applyAlignment="0">
      <protection locked="0"/>
    </xf>
    <xf numFmtId="170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98">
    <xf numFmtId="165" fontId="0" fillId="0" borderId="0" xfId="0"/>
    <xf numFmtId="165" fontId="3" fillId="5" borderId="0" xfId="1"/>
    <xf numFmtId="165" fontId="3" fillId="5" borderId="0" xfId="1" applyAlignment="1">
      <alignment horizontal="right"/>
    </xf>
    <xf numFmtId="165" fontId="0" fillId="0" borderId="1" xfId="0" applyBorder="1"/>
    <xf numFmtId="165" fontId="5" fillId="0" borderId="0" xfId="0" applyFont="1"/>
    <xf numFmtId="165" fontId="3" fillId="5" borderId="0" xfId="1" applyFont="1"/>
    <xf numFmtId="165" fontId="3" fillId="5" borderId="0" xfId="1" applyFont="1" applyAlignment="1">
      <alignment horizontal="right"/>
    </xf>
    <xf numFmtId="165" fontId="5" fillId="0" borderId="1" xfId="0" applyFont="1" applyBorder="1"/>
    <xf numFmtId="168" fontId="5" fillId="0" borderId="0" xfId="9" applyFont="1"/>
    <xf numFmtId="165" fontId="3" fillId="5" borderId="0" xfId="1" applyAlignment="1">
      <alignment horizontal="center"/>
    </xf>
    <xf numFmtId="165" fontId="0" fillId="0" borderId="0" xfId="0" applyAlignment="1">
      <alignment horizontal="center"/>
    </xf>
    <xf numFmtId="165" fontId="5" fillId="0" borderId="2" xfId="0" quotePrefix="1" applyFont="1" applyBorder="1"/>
    <xf numFmtId="165" fontId="0" fillId="0" borderId="3" xfId="0" applyBorder="1"/>
    <xf numFmtId="165" fontId="0" fillId="0" borderId="4" xfId="0" applyBorder="1"/>
    <xf numFmtId="165" fontId="0" fillId="0" borderId="5" xfId="0" applyBorder="1"/>
    <xf numFmtId="165" fontId="0" fillId="0" borderId="0" xfId="0" applyBorder="1"/>
    <xf numFmtId="165" fontId="0" fillId="0" borderId="6" xfId="0" applyBorder="1"/>
    <xf numFmtId="165" fontId="2" fillId="0" borderId="5" xfId="0" applyFont="1" applyBorder="1"/>
    <xf numFmtId="165" fontId="2" fillId="0" borderId="0" xfId="0" applyFont="1" applyBorder="1"/>
    <xf numFmtId="165" fontId="2" fillId="0" borderId="7" xfId="0" applyFont="1" applyBorder="1"/>
    <xf numFmtId="165" fontId="0" fillId="0" borderId="8" xfId="0" applyBorder="1"/>
    <xf numFmtId="165" fontId="2" fillId="0" borderId="8" xfId="0" applyFont="1" applyBorder="1"/>
    <xf numFmtId="165" fontId="0" fillId="0" borderId="9" xfId="0" applyBorder="1"/>
    <xf numFmtId="165" fontId="5" fillId="0" borderId="4" xfId="0" applyFont="1" applyBorder="1"/>
    <xf numFmtId="165" fontId="5" fillId="0" borderId="6" xfId="0" applyFont="1" applyBorder="1"/>
    <xf numFmtId="165" fontId="5" fillId="0" borderId="9" xfId="0" applyFont="1" applyBorder="1"/>
    <xf numFmtId="165" fontId="5" fillId="0" borderId="3" xfId="0" applyFont="1" applyBorder="1"/>
    <xf numFmtId="165" fontId="5" fillId="0" borderId="5" xfId="0" applyFont="1" applyBorder="1"/>
    <xf numFmtId="165" fontId="5" fillId="0" borderId="0" xfId="0" applyFont="1" applyBorder="1"/>
    <xf numFmtId="165" fontId="5" fillId="0" borderId="8" xfId="0" applyFont="1" applyBorder="1"/>
    <xf numFmtId="165" fontId="0" fillId="0" borderId="7" xfId="0" applyFont="1" applyBorder="1"/>
    <xf numFmtId="165" fontId="0" fillId="0" borderId="8" xfId="0" applyFont="1" applyBorder="1"/>
    <xf numFmtId="165" fontId="0" fillId="0" borderId="9" xfId="0" applyFont="1" applyBorder="1"/>
    <xf numFmtId="165" fontId="5" fillId="0" borderId="11" xfId="0" applyFont="1" applyBorder="1"/>
    <xf numFmtId="165" fontId="5" fillId="0" borderId="12" xfId="0" applyFont="1" applyBorder="1"/>
    <xf numFmtId="165" fontId="5" fillId="0" borderId="13" xfId="0" applyFont="1" applyBorder="1"/>
    <xf numFmtId="165" fontId="5" fillId="0" borderId="11" xfId="0" applyFont="1" applyBorder="1" applyAlignment="1">
      <alignment horizontal="center"/>
    </xf>
    <xf numFmtId="165" fontId="5" fillId="0" borderId="0" xfId="0" applyFont="1" applyAlignment="1">
      <alignment horizontal="center"/>
    </xf>
    <xf numFmtId="164" fontId="3" fillId="5" borderId="0" xfId="3" applyFont="1" applyFill="1" applyAlignment="1">
      <alignment horizontal="center"/>
    </xf>
    <xf numFmtId="164" fontId="0" fillId="0" borderId="0" xfId="3" applyFont="1" applyAlignment="1">
      <alignment horizontal="center"/>
    </xf>
    <xf numFmtId="168" fontId="5" fillId="0" borderId="10" xfId="9" applyFont="1" applyBorder="1"/>
    <xf numFmtId="165" fontId="0" fillId="0" borderId="0" xfId="0" applyFont="1"/>
    <xf numFmtId="167" fontId="2" fillId="0" borderId="0" xfId="8" applyFont="1"/>
    <xf numFmtId="165" fontId="5" fillId="0" borderId="2" xfId="0" applyFont="1" applyBorder="1"/>
    <xf numFmtId="167" fontId="5" fillId="0" borderId="4" xfId="8" applyFont="1" applyBorder="1"/>
    <xf numFmtId="165" fontId="5" fillId="0" borderId="7" xfId="0" applyFont="1" applyBorder="1"/>
    <xf numFmtId="167" fontId="5" fillId="0" borderId="9" xfId="8" applyFont="1" applyBorder="1"/>
    <xf numFmtId="165" fontId="5" fillId="0" borderId="0" xfId="0" applyFont="1" applyBorder="1" applyAlignment="1">
      <alignment horizontal="center"/>
    </xf>
    <xf numFmtId="167" fontId="5" fillId="0" borderId="0" xfId="8" applyFont="1" applyBorder="1"/>
    <xf numFmtId="167" fontId="5" fillId="0" borderId="10" xfId="8" applyFont="1" applyBorder="1"/>
    <xf numFmtId="165" fontId="0" fillId="0" borderId="0" xfId="0" applyFont="1" applyFill="1" applyBorder="1"/>
    <xf numFmtId="167" fontId="0" fillId="0" borderId="0" xfId="8" applyFont="1"/>
    <xf numFmtId="165" fontId="0" fillId="0" borderId="0" xfId="0" applyAlignment="1">
      <alignment horizontal="left"/>
    </xf>
    <xf numFmtId="165" fontId="0" fillId="0" borderId="0" xfId="0" applyFont="1" applyBorder="1" applyAlignment="1">
      <alignment horizontal="left"/>
    </xf>
    <xf numFmtId="165" fontId="0" fillId="0" borderId="0" xfId="0" applyFont="1" applyAlignment="1">
      <alignment horizontal="left"/>
    </xf>
    <xf numFmtId="167" fontId="5" fillId="0" borderId="13" xfId="8" applyFont="1" applyBorder="1"/>
    <xf numFmtId="165" fontId="0" fillId="0" borderId="7" xfId="0" applyFont="1" applyFill="1" applyBorder="1"/>
    <xf numFmtId="165" fontId="3" fillId="5" borderId="0" xfId="1" applyAlignment="1">
      <alignment horizontal="left"/>
    </xf>
    <xf numFmtId="165" fontId="5" fillId="0" borderId="11" xfId="0" applyFont="1" applyBorder="1" applyAlignment="1">
      <alignment horizontal="left"/>
    </xf>
    <xf numFmtId="165" fontId="5" fillId="0" borderId="13" xfId="0" applyFont="1" applyBorder="1" applyAlignment="1">
      <alignment horizontal="right"/>
    </xf>
    <xf numFmtId="165" fontId="0" fillId="0" borderId="5" xfId="0" applyBorder="1" applyAlignment="1">
      <alignment horizontal="left"/>
    </xf>
    <xf numFmtId="165" fontId="0" fillId="0" borderId="7" xfId="0" applyBorder="1" applyAlignment="1">
      <alignment horizontal="left"/>
    </xf>
    <xf numFmtId="165" fontId="5" fillId="0" borderId="14" xfId="0" applyFont="1" applyBorder="1"/>
    <xf numFmtId="167" fontId="2" fillId="0" borderId="1" xfId="8" applyFont="1" applyBorder="1"/>
    <xf numFmtId="167" fontId="5" fillId="0" borderId="14" xfId="8" applyFont="1" applyBorder="1"/>
    <xf numFmtId="165" fontId="0" fillId="0" borderId="0" xfId="0" applyBorder="1" applyAlignment="1">
      <alignment horizontal="center"/>
    </xf>
    <xf numFmtId="165" fontId="5" fillId="0" borderId="0" xfId="0" quotePrefix="1" applyFont="1" applyBorder="1"/>
    <xf numFmtId="167" fontId="0" fillId="0" borderId="0" xfId="8" applyFont="1" applyAlignment="1">
      <alignment horizontal="center"/>
    </xf>
    <xf numFmtId="165" fontId="0" fillId="0" borderId="1" xfId="0" applyBorder="1" applyAlignment="1">
      <alignment horizontal="left"/>
    </xf>
    <xf numFmtId="165" fontId="0" fillId="0" borderId="1" xfId="0" applyBorder="1" applyAlignment="1">
      <alignment horizontal="center"/>
    </xf>
    <xf numFmtId="165" fontId="5" fillId="0" borderId="1" xfId="0" applyFont="1" applyBorder="1" applyAlignment="1">
      <alignment horizontal="right"/>
    </xf>
    <xf numFmtId="165" fontId="0" fillId="0" borderId="0" xfId="0" applyAlignment="1">
      <alignment horizontal="right"/>
    </xf>
    <xf numFmtId="165" fontId="5" fillId="0" borderId="0" xfId="0" applyFont="1" applyAlignment="1">
      <alignment horizontal="left"/>
    </xf>
    <xf numFmtId="167" fontId="5" fillId="0" borderId="0" xfId="8" applyFont="1" applyAlignment="1">
      <alignment horizontal="left"/>
    </xf>
    <xf numFmtId="165" fontId="2" fillId="0" borderId="1" xfId="0" applyFont="1" applyBorder="1"/>
    <xf numFmtId="165" fontId="2" fillId="0" borderId="5" xfId="0" quotePrefix="1" applyFont="1" applyBorder="1"/>
    <xf numFmtId="165" fontId="2" fillId="0" borderId="7" xfId="0" quotePrefix="1" applyFont="1" applyBorder="1"/>
    <xf numFmtId="173" fontId="5" fillId="0" borderId="0" xfId="0" applyNumberFormat="1" applyFont="1"/>
    <xf numFmtId="174" fontId="5" fillId="0" borderId="0" xfId="0" applyNumberFormat="1" applyFont="1"/>
    <xf numFmtId="10" fontId="5" fillId="0" borderId="0" xfId="13" applyNumberFormat="1" applyFont="1"/>
    <xf numFmtId="165" fontId="0" fillId="0" borderId="0" xfId="0" quotePrefix="1"/>
    <xf numFmtId="165" fontId="0" fillId="0" borderId="0" xfId="0" quotePrefix="1" applyFont="1" applyBorder="1"/>
    <xf numFmtId="165" fontId="0" fillId="0" borderId="0" xfId="0" applyFont="1" applyAlignment="1">
      <alignment horizontal="center"/>
    </xf>
    <xf numFmtId="165" fontId="0" fillId="0" borderId="0" xfId="0" quotePrefix="1" applyFont="1" applyBorder="1" applyAlignment="1">
      <alignment horizontal="left"/>
    </xf>
    <xf numFmtId="165" fontId="0" fillId="0" borderId="0" xfId="0" applyFont="1" applyBorder="1" applyAlignment="1">
      <alignment horizontal="center"/>
    </xf>
    <xf numFmtId="165" fontId="0" fillId="0" borderId="0" xfId="0" applyFont="1" applyBorder="1"/>
    <xf numFmtId="164" fontId="2" fillId="0" borderId="0" xfId="3" applyFont="1" applyBorder="1" applyAlignment="1">
      <alignment horizontal="left"/>
    </xf>
    <xf numFmtId="165" fontId="0" fillId="0" borderId="0" xfId="0" applyAlignment="1"/>
    <xf numFmtId="165" fontId="5" fillId="0" borderId="3" xfId="0" applyFont="1" applyBorder="1" applyAlignment="1">
      <alignment horizontal="left"/>
    </xf>
    <xf numFmtId="165" fontId="5" fillId="0" borderId="8" xfId="0" applyFont="1" applyBorder="1" applyAlignment="1">
      <alignment horizontal="left"/>
    </xf>
    <xf numFmtId="165" fontId="2" fillId="0" borderId="0" xfId="0" applyFont="1"/>
    <xf numFmtId="165" fontId="0" fillId="0" borderId="2" xfId="0" applyBorder="1"/>
    <xf numFmtId="165" fontId="0" fillId="0" borderId="3" xfId="0" applyBorder="1" applyAlignment="1">
      <alignment horizontal="center"/>
    </xf>
    <xf numFmtId="165" fontId="0" fillId="0" borderId="7" xfId="0" applyBorder="1"/>
    <xf numFmtId="165" fontId="0" fillId="0" borderId="8" xfId="0" applyBorder="1" applyAlignment="1">
      <alignment horizontal="center"/>
    </xf>
    <xf numFmtId="165" fontId="0" fillId="0" borderId="0" xfId="0" applyBorder="1" applyAlignment="1">
      <alignment horizontal="left"/>
    </xf>
    <xf numFmtId="164" fontId="0" fillId="0" borderId="0" xfId="3" applyFont="1" applyAlignment="1"/>
    <xf numFmtId="165" fontId="5" fillId="0" borderId="12" xfId="0" applyFont="1" applyBorder="1" applyAlignment="1">
      <alignment horizontal="center"/>
    </xf>
  </cellXfs>
  <cellStyles count="14">
    <cellStyle name="Dates" xfId="3" xr:uid="{00000000-0005-0000-0000-000000000000}"/>
    <cellStyle name="Days" xfId="4" xr:uid="{00000000-0005-0000-0000-000001000000}"/>
    <cellStyle name="Input" xfId="2" builtinId="20" customBuiltin="1"/>
    <cellStyle name="Input optional" xfId="5" xr:uid="{00000000-0005-0000-0000-000003000000}"/>
    <cellStyle name="List" xfId="10" xr:uid="{00000000-0005-0000-0000-000004000000}"/>
    <cellStyle name="Multiple" xfId="6" xr:uid="{00000000-0005-0000-0000-000005000000}"/>
    <cellStyle name="Name" xfId="7" xr:uid="{00000000-0005-0000-0000-000006000000}"/>
    <cellStyle name="Normal" xfId="0" builtinId="0" customBuiltin="1"/>
    <cellStyle name="Percent" xfId="13" builtinId="5"/>
    <cellStyle name="Percent1" xfId="8" xr:uid="{00000000-0005-0000-0000-000008000000}"/>
    <cellStyle name="Price" xfId="9" xr:uid="{00000000-0005-0000-0000-000009000000}"/>
    <cellStyle name="Thousands" xfId="11" xr:uid="{00000000-0005-0000-0000-00000A000000}"/>
    <cellStyle name="Title" xfId="1" builtinId="15" customBuiltin="1"/>
    <cellStyle name="Years" xfId="12" xr:uid="{00000000-0005-0000-0000-00000C000000}"/>
  </cellStyles>
  <dxfs count="0"/>
  <tableStyles count="0" defaultTableStyle="TableStyleMedium2" defaultPivotStyle="PivotStyleLight16"/>
  <colors>
    <mruColors>
      <color rgb="FF4D0068"/>
      <color rgb="FF5D007E"/>
      <color rgb="FF75009E"/>
      <color rgb="FF9900CC"/>
      <color rgb="FF66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28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Relationship Id="rId30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8"/>
  <sheetViews>
    <sheetView showGridLines="0" zoomScale="115" zoomScaleNormal="115" workbookViewId="0">
      <selection activeCell="B21" sqref="B21"/>
    </sheetView>
  </sheetViews>
  <sheetFormatPr defaultColWidth="0" defaultRowHeight="11.5" x14ac:dyDescent="0.25"/>
  <cols>
    <col min="1" max="2" width="1.59765625" customWidth="1"/>
    <col min="3" max="3" width="13.5" customWidth="1"/>
    <col min="4" max="4" width="0.8984375" customWidth="1"/>
    <col min="5" max="7" width="9.59765625" customWidth="1"/>
    <col min="8" max="8" width="10.8984375" style="4" customWidth="1"/>
    <col min="9" max="17" width="9.59765625" customWidth="1"/>
    <col min="18" max="16384" width="9.59765625" hidden="1"/>
  </cols>
  <sheetData>
    <row r="1" spans="2:13" s="1" customFormat="1" x14ac:dyDescent="0.25">
      <c r="C1" s="1" t="s">
        <v>9</v>
      </c>
      <c r="H1" s="5"/>
    </row>
    <row r="2" spans="2:13" s="1" customFormat="1" x14ac:dyDescent="0.25">
      <c r="C2" s="1" t="s">
        <v>4</v>
      </c>
      <c r="E2" s="2" t="s">
        <v>0</v>
      </c>
      <c r="F2" s="2" t="s">
        <v>1</v>
      </c>
      <c r="G2" s="2" t="s">
        <v>2</v>
      </c>
      <c r="H2" s="6" t="s">
        <v>3</v>
      </c>
    </row>
    <row r="3" spans="2:13" x14ac:dyDescent="0.25">
      <c r="C3" t="s">
        <v>5</v>
      </c>
      <c r="E3">
        <v>183</v>
      </c>
      <c r="F3">
        <v>177</v>
      </c>
      <c r="G3">
        <v>152</v>
      </c>
      <c r="H3" s="4">
        <f>SUM(E3:G3)</f>
        <v>512</v>
      </c>
    </row>
    <row r="4" spans="2:13" x14ac:dyDescent="0.25">
      <c r="C4" t="s">
        <v>6</v>
      </c>
      <c r="E4">
        <v>174</v>
      </c>
      <c r="F4">
        <v>138</v>
      </c>
      <c r="G4">
        <v>130</v>
      </c>
      <c r="H4" s="4">
        <f t="shared" ref="H4:H6" si="0">SUM(E4:G4)</f>
        <v>442</v>
      </c>
    </row>
    <row r="5" spans="2:13" x14ac:dyDescent="0.25">
      <c r="C5" t="s">
        <v>7</v>
      </c>
      <c r="E5">
        <v>147</v>
      </c>
      <c r="F5">
        <v>196</v>
      </c>
      <c r="G5">
        <v>197</v>
      </c>
      <c r="H5" s="4">
        <f t="shared" si="0"/>
        <v>540</v>
      </c>
    </row>
    <row r="6" spans="2:13" s="3" customFormat="1" x14ac:dyDescent="0.25">
      <c r="C6" s="3" t="s">
        <v>8</v>
      </c>
      <c r="E6" s="3">
        <v>186</v>
      </c>
      <c r="F6" s="3">
        <v>107</v>
      </c>
      <c r="G6" s="3">
        <v>196</v>
      </c>
      <c r="H6" s="7">
        <f t="shared" si="0"/>
        <v>489</v>
      </c>
    </row>
    <row r="7" spans="2:13" s="4" customFormat="1" x14ac:dyDescent="0.25">
      <c r="B7" s="4" t="s">
        <v>3</v>
      </c>
      <c r="E7" s="4">
        <f t="shared" ref="E7:H7" si="1">SUM(E3:E6)</f>
        <v>690</v>
      </c>
      <c r="F7" s="4">
        <f t="shared" si="1"/>
        <v>618</v>
      </c>
      <c r="G7" s="4">
        <f t="shared" si="1"/>
        <v>675</v>
      </c>
      <c r="H7" s="4">
        <f t="shared" si="1"/>
        <v>1983</v>
      </c>
    </row>
    <row r="8" spans="2:13" ht="12" thickBot="1" x14ac:dyDescent="0.3"/>
    <row r="9" spans="2:13" s="4" customFormat="1" ht="12" thickBot="1" x14ac:dyDescent="0.3">
      <c r="C9" s="33" t="s">
        <v>10</v>
      </c>
      <c r="D9" s="34"/>
      <c r="E9" s="35">
        <f>AVERAGE(E3:E6,G3:G6)</f>
        <v>170.625</v>
      </c>
    </row>
    <row r="10" spans="2:13" x14ac:dyDescent="0.25">
      <c r="K10" s="4"/>
      <c r="M10" s="4"/>
    </row>
    <row r="11" spans="2:13" x14ac:dyDescent="0.25">
      <c r="K11" s="4"/>
      <c r="M11" s="4"/>
    </row>
    <row r="12" spans="2:13" ht="12" thickBot="1" x14ac:dyDescent="0.3">
      <c r="K12" s="4"/>
      <c r="M12" s="4"/>
    </row>
    <row r="13" spans="2:13" x14ac:dyDescent="0.25">
      <c r="C13" s="11" t="s">
        <v>38</v>
      </c>
      <c r="D13" s="12"/>
      <c r="E13" s="12"/>
      <c r="F13" s="12"/>
      <c r="G13" s="12"/>
      <c r="H13" s="23"/>
      <c r="M13" s="4"/>
    </row>
    <row r="14" spans="2:13" x14ac:dyDescent="0.25">
      <c r="C14" s="14"/>
      <c r="D14" s="15"/>
      <c r="E14" s="15"/>
      <c r="F14" s="15"/>
      <c r="G14" s="15"/>
      <c r="H14" s="24"/>
      <c r="M14" s="4"/>
    </row>
    <row r="15" spans="2:13" ht="12" thickBot="1" x14ac:dyDescent="0.3">
      <c r="C15" s="30" t="s">
        <v>36</v>
      </c>
      <c r="D15" s="31"/>
      <c r="E15" s="31" t="s">
        <v>37</v>
      </c>
      <c r="F15" s="31"/>
      <c r="G15" s="31"/>
      <c r="H15" s="32"/>
    </row>
    <row r="17" spans="3:3" x14ac:dyDescent="0.25">
      <c r="C17" s="80" t="s">
        <v>158</v>
      </c>
    </row>
    <row r="18" spans="3:3" x14ac:dyDescent="0.25">
      <c r="C18" t="s">
        <v>159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A87595-5BB3-4A6C-BFEF-9836893E1BD1}">
  <dimension ref="A1:Q22"/>
  <sheetViews>
    <sheetView showGridLines="0" zoomScale="115" zoomScaleNormal="115" workbookViewId="0">
      <selection activeCell="E17" sqref="E17"/>
    </sheetView>
  </sheetViews>
  <sheetFormatPr defaultColWidth="0" defaultRowHeight="11.5" x14ac:dyDescent="0.25"/>
  <cols>
    <col min="1" max="1" width="12.59765625" bestFit="1" customWidth="1"/>
    <col min="2" max="3" width="8.59765625" style="10" customWidth="1"/>
    <col min="4" max="4" width="12.09765625" bestFit="1" customWidth="1"/>
    <col min="5" max="5" width="12.8984375" bestFit="1" customWidth="1"/>
    <col min="6" max="6" width="12" bestFit="1" customWidth="1"/>
    <col min="7" max="7" width="8.59765625" style="10" customWidth="1"/>
    <col min="8" max="11" width="8.59765625" customWidth="1"/>
    <col min="12" max="12" width="9.3984375" bestFit="1" customWidth="1"/>
    <col min="13" max="17" width="0" hidden="1" customWidth="1"/>
    <col min="18" max="16384" width="9.59765625" hidden="1"/>
  </cols>
  <sheetData>
    <row r="1" spans="2:12" s="1" customFormat="1" x14ac:dyDescent="0.25">
      <c r="B1" s="9"/>
      <c r="C1" s="2" t="s">
        <v>74</v>
      </c>
      <c r="G1" s="9"/>
      <c r="H1" s="2"/>
    </row>
    <row r="2" spans="2:12" s="1" customFormat="1" x14ac:dyDescent="0.25">
      <c r="B2" s="9" t="s">
        <v>73</v>
      </c>
      <c r="C2" s="2" t="s">
        <v>75</v>
      </c>
      <c r="D2" s="2"/>
      <c r="G2" s="9"/>
      <c r="H2" s="2"/>
    </row>
    <row r="3" spans="2:12" x14ac:dyDescent="0.25">
      <c r="B3" s="10">
        <v>0</v>
      </c>
      <c r="F3" s="28"/>
      <c r="G3" s="47"/>
      <c r="H3" s="48"/>
    </row>
    <row r="4" spans="2:12" x14ac:dyDescent="0.25">
      <c r="B4" s="10">
        <v>1</v>
      </c>
      <c r="C4">
        <v>-300</v>
      </c>
      <c r="F4" s="41" t="str">
        <f>F12</f>
        <v>rate</v>
      </c>
      <c r="G4" s="42">
        <v>0.04</v>
      </c>
      <c r="H4" s="48"/>
    </row>
    <row r="5" spans="2:12" x14ac:dyDescent="0.25">
      <c r="B5" s="10">
        <v>2</v>
      </c>
      <c r="C5">
        <v>-300</v>
      </c>
      <c r="F5" s="41" t="str">
        <f t="shared" ref="F5:F6" si="0">F13</f>
        <v>nper</v>
      </c>
      <c r="G5">
        <v>10</v>
      </c>
    </row>
    <row r="6" spans="2:12" ht="12" thickBot="1" x14ac:dyDescent="0.3">
      <c r="B6" s="10">
        <v>3</v>
      </c>
      <c r="C6">
        <v>-300</v>
      </c>
      <c r="F6" s="41" t="str">
        <f t="shared" si="0"/>
        <v>pmt</v>
      </c>
      <c r="G6">
        <v>-300</v>
      </c>
      <c r="H6" s="4"/>
    </row>
    <row r="7" spans="2:12" ht="12" thickBot="1" x14ac:dyDescent="0.3">
      <c r="B7" s="10">
        <v>4</v>
      </c>
      <c r="C7">
        <v>-300</v>
      </c>
      <c r="F7" s="33" t="s">
        <v>96</v>
      </c>
      <c r="G7" s="59">
        <f>PV(G4,G5,G6)</f>
        <v>2433.2687338065107</v>
      </c>
    </row>
    <row r="8" spans="2:12" x14ac:dyDescent="0.25">
      <c r="B8" s="10">
        <v>5</v>
      </c>
      <c r="C8">
        <v>-300</v>
      </c>
    </row>
    <row r="9" spans="2:12" ht="12" thickBot="1" x14ac:dyDescent="0.3">
      <c r="B9" s="10">
        <v>6</v>
      </c>
      <c r="C9">
        <v>-300</v>
      </c>
    </row>
    <row r="10" spans="2:12" x14ac:dyDescent="0.25">
      <c r="B10" s="10">
        <v>7</v>
      </c>
      <c r="C10">
        <v>-300</v>
      </c>
      <c r="F10" s="11" t="s">
        <v>99</v>
      </c>
      <c r="G10" s="12"/>
      <c r="H10" s="12"/>
      <c r="I10" s="12"/>
      <c r="J10" s="13"/>
      <c r="K10" s="15"/>
      <c r="L10" s="15"/>
    </row>
    <row r="11" spans="2:12" x14ac:dyDescent="0.25">
      <c r="B11" s="10">
        <v>8</v>
      </c>
      <c r="C11">
        <v>-300</v>
      </c>
      <c r="F11" s="14"/>
      <c r="G11" s="15"/>
      <c r="H11" s="15"/>
      <c r="I11" s="15"/>
      <c r="J11" s="16"/>
      <c r="K11" s="15"/>
      <c r="L11" s="15"/>
    </row>
    <row r="12" spans="2:12" x14ac:dyDescent="0.25">
      <c r="B12" s="10">
        <v>9</v>
      </c>
      <c r="C12">
        <v>-300</v>
      </c>
      <c r="F12" s="17" t="s">
        <v>67</v>
      </c>
      <c r="G12" s="15"/>
      <c r="H12" s="18" t="s">
        <v>86</v>
      </c>
      <c r="I12" s="15"/>
      <c r="J12" s="16"/>
      <c r="K12" s="15"/>
      <c r="L12" s="15"/>
    </row>
    <row r="13" spans="2:12" x14ac:dyDescent="0.25">
      <c r="B13" s="10">
        <v>10</v>
      </c>
      <c r="C13">
        <v>-300</v>
      </c>
      <c r="F13" s="17" t="s">
        <v>97</v>
      </c>
      <c r="G13" s="15"/>
      <c r="H13" s="18" t="s">
        <v>100</v>
      </c>
      <c r="I13" s="15"/>
      <c r="J13" s="16"/>
      <c r="K13" s="15"/>
      <c r="L13" s="15"/>
    </row>
    <row r="14" spans="2:12" ht="12" thickBot="1" x14ac:dyDescent="0.3">
      <c r="C14"/>
      <c r="F14" s="56" t="s">
        <v>98</v>
      </c>
      <c r="G14" s="20"/>
      <c r="H14" s="21" t="s">
        <v>101</v>
      </c>
      <c r="I14" s="20"/>
      <c r="J14" s="22"/>
      <c r="K14" s="15"/>
      <c r="L14" s="15"/>
    </row>
    <row r="15" spans="2:12" x14ac:dyDescent="0.25">
      <c r="C15"/>
    </row>
    <row r="16" spans="2:12" x14ac:dyDescent="0.25">
      <c r="C16"/>
    </row>
    <row r="17" spans="2:3" s="53" customFormat="1" x14ac:dyDescent="0.25">
      <c r="B17" s="83" t="s">
        <v>179</v>
      </c>
    </row>
    <row r="18" spans="2:3" s="53" customFormat="1" x14ac:dyDescent="0.25">
      <c r="B18" s="53" t="s">
        <v>180</v>
      </c>
    </row>
    <row r="19" spans="2:3" s="53" customFormat="1" x14ac:dyDescent="0.25"/>
    <row r="20" spans="2:3" s="53" customFormat="1" x14ac:dyDescent="0.25"/>
    <row r="21" spans="2:3" x14ac:dyDescent="0.25">
      <c r="C21"/>
    </row>
    <row r="22" spans="2:3" x14ac:dyDescent="0.25">
      <c r="C22"/>
    </row>
  </sheetData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8E3BF9-51BC-4DFB-90E3-F960A32DD7C6}">
  <dimension ref="A1:Q26"/>
  <sheetViews>
    <sheetView showGridLines="0" topLeftCell="A4" zoomScale="115" zoomScaleNormal="115" workbookViewId="0">
      <selection activeCell="B21" sqref="B21"/>
    </sheetView>
  </sheetViews>
  <sheetFormatPr defaultColWidth="0" defaultRowHeight="11.5" x14ac:dyDescent="0.25"/>
  <cols>
    <col min="1" max="1" width="12.59765625" bestFit="1" customWidth="1"/>
    <col min="2" max="2" width="8.59765625" style="10" customWidth="1"/>
    <col min="3" max="3" width="8.59765625" customWidth="1"/>
    <col min="4" max="4" width="8.59765625" style="4" customWidth="1"/>
    <col min="5" max="5" width="8.59765625" customWidth="1"/>
    <col min="6" max="6" width="8.59765625" style="10" customWidth="1"/>
    <col min="7" max="10" width="8.59765625" customWidth="1"/>
    <col min="11" max="11" width="9.3984375" bestFit="1" customWidth="1"/>
    <col min="12" max="17" width="0" hidden="1" customWidth="1"/>
    <col min="18" max="16384" width="9.59765625" hidden="1"/>
  </cols>
  <sheetData>
    <row r="1" spans="2:11" s="1" customFormat="1" x14ac:dyDescent="0.25">
      <c r="B1" s="9" t="s">
        <v>25</v>
      </c>
      <c r="C1" s="2" t="s">
        <v>27</v>
      </c>
      <c r="D1" s="5" t="s">
        <v>105</v>
      </c>
      <c r="F1" s="9"/>
      <c r="G1" s="2"/>
    </row>
    <row r="2" spans="2:11" x14ac:dyDescent="0.25">
      <c r="B2" s="10">
        <v>1</v>
      </c>
      <c r="C2">
        <v>4949</v>
      </c>
      <c r="D2" s="4">
        <f>RANK(C2,$C$2:$C$21,1)</f>
        <v>12</v>
      </c>
      <c r="G2" s="4"/>
    </row>
    <row r="3" spans="2:11" x14ac:dyDescent="0.25">
      <c r="B3" s="10">
        <v>2</v>
      </c>
      <c r="C3">
        <v>1596</v>
      </c>
      <c r="D3" s="4">
        <f t="shared" ref="D3:D21" si="0">RANK(C3,$C$2:$C$21,1)</f>
        <v>2</v>
      </c>
      <c r="G3" s="4"/>
    </row>
    <row r="4" spans="2:11" x14ac:dyDescent="0.25">
      <c r="B4" s="10">
        <v>3</v>
      </c>
      <c r="C4">
        <v>4674</v>
      </c>
      <c r="D4" s="4">
        <f t="shared" si="0"/>
        <v>11</v>
      </c>
      <c r="F4"/>
    </row>
    <row r="5" spans="2:11" x14ac:dyDescent="0.25">
      <c r="B5" s="10">
        <v>4</v>
      </c>
      <c r="C5">
        <v>4256</v>
      </c>
      <c r="D5" s="4">
        <f t="shared" si="0"/>
        <v>9</v>
      </c>
      <c r="G5" s="4"/>
    </row>
    <row r="6" spans="2:11" x14ac:dyDescent="0.25">
      <c r="B6" s="10">
        <v>5</v>
      </c>
      <c r="C6">
        <v>5137</v>
      </c>
      <c r="D6" s="4">
        <f t="shared" si="0"/>
        <v>13</v>
      </c>
    </row>
    <row r="7" spans="2:11" x14ac:dyDescent="0.25">
      <c r="B7" s="10">
        <v>6</v>
      </c>
      <c r="C7">
        <v>6318</v>
      </c>
      <c r="D7" s="4">
        <f t="shared" si="0"/>
        <v>17</v>
      </c>
    </row>
    <row r="8" spans="2:11" ht="12" thickBot="1" x14ac:dyDescent="0.3">
      <c r="B8" s="10">
        <v>7</v>
      </c>
      <c r="C8">
        <v>3181</v>
      </c>
      <c r="D8" s="4">
        <f t="shared" si="0"/>
        <v>5</v>
      </c>
    </row>
    <row r="9" spans="2:11" x14ac:dyDescent="0.25">
      <c r="B9" s="10">
        <v>8</v>
      </c>
      <c r="C9">
        <v>4366</v>
      </c>
      <c r="D9" s="4">
        <f t="shared" si="0"/>
        <v>10</v>
      </c>
      <c r="F9" s="11" t="s">
        <v>104</v>
      </c>
      <c r="G9" s="12"/>
      <c r="H9" s="12"/>
      <c r="I9" s="12"/>
      <c r="J9" s="13"/>
      <c r="K9" s="15"/>
    </row>
    <row r="10" spans="2:11" x14ac:dyDescent="0.25">
      <c r="B10" s="10">
        <v>9</v>
      </c>
      <c r="C10">
        <v>6467</v>
      </c>
      <c r="D10" s="4">
        <f t="shared" si="0"/>
        <v>18</v>
      </c>
      <c r="F10" s="14"/>
      <c r="G10" s="15"/>
      <c r="H10" s="15"/>
      <c r="I10" s="15"/>
      <c r="J10" s="16"/>
      <c r="K10" s="15"/>
    </row>
    <row r="11" spans="2:11" x14ac:dyDescent="0.25">
      <c r="B11" s="10">
        <v>10</v>
      </c>
      <c r="C11">
        <v>7041</v>
      </c>
      <c r="D11" s="4">
        <f t="shared" si="0"/>
        <v>19</v>
      </c>
      <c r="F11" s="17" t="s">
        <v>90</v>
      </c>
      <c r="G11" s="18" t="s">
        <v>106</v>
      </c>
      <c r="H11" s="15"/>
      <c r="I11" s="15"/>
      <c r="J11" s="16"/>
      <c r="K11" s="15"/>
    </row>
    <row r="12" spans="2:11" x14ac:dyDescent="0.25">
      <c r="B12" s="10">
        <v>11</v>
      </c>
      <c r="C12">
        <v>5563</v>
      </c>
      <c r="D12" s="4">
        <f t="shared" si="0"/>
        <v>15</v>
      </c>
      <c r="F12" s="17" t="s">
        <v>102</v>
      </c>
      <c r="G12" s="18" t="s">
        <v>107</v>
      </c>
      <c r="H12" s="15"/>
      <c r="I12" s="15"/>
      <c r="J12" s="16"/>
      <c r="K12" s="15"/>
    </row>
    <row r="13" spans="2:11" ht="12" thickBot="1" x14ac:dyDescent="0.3">
      <c r="B13" s="10">
        <v>12</v>
      </c>
      <c r="C13">
        <v>4252</v>
      </c>
      <c r="D13" s="4">
        <f t="shared" si="0"/>
        <v>8</v>
      </c>
      <c r="F13" s="19" t="s">
        <v>103</v>
      </c>
      <c r="G13" s="21" t="s">
        <v>108</v>
      </c>
      <c r="H13" s="20"/>
      <c r="I13" s="20"/>
      <c r="J13" s="22"/>
      <c r="K13" s="15"/>
    </row>
    <row r="14" spans="2:11" x14ac:dyDescent="0.25">
      <c r="B14" s="10">
        <v>13</v>
      </c>
      <c r="C14">
        <v>3248</v>
      </c>
      <c r="D14" s="4">
        <f t="shared" si="0"/>
        <v>6</v>
      </c>
    </row>
    <row r="15" spans="2:11" x14ac:dyDescent="0.25">
      <c r="B15" s="10">
        <v>14</v>
      </c>
      <c r="C15">
        <v>8256</v>
      </c>
      <c r="D15" s="4">
        <f t="shared" si="0"/>
        <v>20</v>
      </c>
    </row>
    <row r="16" spans="2:11" x14ac:dyDescent="0.25">
      <c r="B16" s="10">
        <v>15</v>
      </c>
      <c r="C16">
        <v>2813</v>
      </c>
      <c r="D16" s="4">
        <f t="shared" si="0"/>
        <v>4</v>
      </c>
    </row>
    <row r="17" spans="2:4" x14ac:dyDescent="0.25">
      <c r="B17" s="10">
        <v>16</v>
      </c>
      <c r="C17">
        <v>2060</v>
      </c>
      <c r="D17" s="4">
        <f t="shared" si="0"/>
        <v>3</v>
      </c>
    </row>
    <row r="18" spans="2:4" x14ac:dyDescent="0.25">
      <c r="B18" s="10">
        <v>17</v>
      </c>
      <c r="C18">
        <v>3316</v>
      </c>
      <c r="D18" s="4">
        <f t="shared" si="0"/>
        <v>7</v>
      </c>
    </row>
    <row r="19" spans="2:4" x14ac:dyDescent="0.25">
      <c r="B19" s="10">
        <v>18</v>
      </c>
      <c r="C19">
        <v>5796</v>
      </c>
      <c r="D19" s="4">
        <f t="shared" si="0"/>
        <v>16</v>
      </c>
    </row>
    <row r="20" spans="2:4" x14ac:dyDescent="0.25">
      <c r="B20" s="10">
        <v>19</v>
      </c>
      <c r="C20">
        <v>5330</v>
      </c>
      <c r="D20" s="4">
        <f t="shared" si="0"/>
        <v>14</v>
      </c>
    </row>
    <row r="21" spans="2:4" x14ac:dyDescent="0.25">
      <c r="B21" s="10">
        <v>20</v>
      </c>
      <c r="C21">
        <v>1153</v>
      </c>
      <c r="D21" s="4">
        <f t="shared" si="0"/>
        <v>1</v>
      </c>
    </row>
    <row r="23" spans="2:4" s="53" customFormat="1" x14ac:dyDescent="0.25">
      <c r="B23" s="83" t="s">
        <v>181</v>
      </c>
    </row>
    <row r="24" spans="2:4" s="53" customFormat="1" x14ac:dyDescent="0.25">
      <c r="B24" s="53" t="s">
        <v>182</v>
      </c>
    </row>
    <row r="25" spans="2:4" s="53" customFormat="1" x14ac:dyDescent="0.25">
      <c r="B25" s="53" t="s">
        <v>183</v>
      </c>
    </row>
    <row r="26" spans="2:4" x14ac:dyDescent="0.25">
      <c r="B26" s="52" t="s">
        <v>184</v>
      </c>
    </row>
  </sheetData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569015-C2DF-43EB-8C28-A7448D8DBB41}">
  <dimension ref="A1:Q21"/>
  <sheetViews>
    <sheetView showGridLines="0" zoomScale="115" zoomScaleNormal="115" workbookViewId="0">
      <selection activeCell="B21" sqref="B21"/>
    </sheetView>
  </sheetViews>
  <sheetFormatPr defaultColWidth="0" defaultRowHeight="11.5" x14ac:dyDescent="0.25"/>
  <cols>
    <col min="1" max="1" width="12.59765625" bestFit="1" customWidth="1"/>
    <col min="2" max="2" width="18.3984375" style="52" bestFit="1" customWidth="1"/>
    <col min="3" max="3" width="8.59765625" customWidth="1"/>
    <col min="4" max="4" width="8.59765625" style="4" customWidth="1"/>
    <col min="5" max="5" width="8.59765625" customWidth="1"/>
    <col min="6" max="6" width="8.59765625" style="10" customWidth="1"/>
    <col min="7" max="10" width="8.59765625" customWidth="1"/>
    <col min="11" max="11" width="9.3984375" bestFit="1" customWidth="1"/>
    <col min="12" max="17" width="0" hidden="1" customWidth="1"/>
    <col min="18" max="16384" width="9.59765625" hidden="1"/>
  </cols>
  <sheetData>
    <row r="1" spans="2:11" s="1" customFormat="1" x14ac:dyDescent="0.25">
      <c r="B1" s="57"/>
      <c r="C1" s="2"/>
      <c r="D1" s="5"/>
      <c r="F1" s="9"/>
      <c r="G1" s="2"/>
    </row>
    <row r="2" spans="2:11" x14ac:dyDescent="0.25">
      <c r="G2" s="4"/>
    </row>
    <row r="3" spans="2:11" x14ac:dyDescent="0.25">
      <c r="B3" s="52" t="s">
        <v>109</v>
      </c>
      <c r="C3">
        <v>1000</v>
      </c>
      <c r="G3" s="4"/>
    </row>
    <row r="4" spans="2:11" x14ac:dyDescent="0.25">
      <c r="B4" s="52" t="s">
        <v>110</v>
      </c>
      <c r="C4">
        <v>8</v>
      </c>
      <c r="F4"/>
    </row>
    <row r="5" spans="2:11" x14ac:dyDescent="0.25">
      <c r="B5" s="52" t="s">
        <v>111</v>
      </c>
      <c r="C5" s="51">
        <v>0.04</v>
      </c>
      <c r="G5" s="4"/>
    </row>
    <row r="6" spans="2:11" x14ac:dyDescent="0.25">
      <c r="B6" s="52" t="s">
        <v>112</v>
      </c>
      <c r="C6">
        <v>1500</v>
      </c>
    </row>
    <row r="8" spans="2:11" ht="12" thickBot="1" x14ac:dyDescent="0.3"/>
    <row r="9" spans="2:11" ht="12" thickBot="1" x14ac:dyDescent="0.3">
      <c r="B9" s="58" t="s">
        <v>113</v>
      </c>
      <c r="C9" s="55">
        <f>RATE(C4,C5*C3,-C3,C6)</f>
        <v>8.5998792107858824E-2</v>
      </c>
      <c r="F9" s="11" t="s">
        <v>120</v>
      </c>
      <c r="G9" s="12"/>
      <c r="H9" s="12"/>
      <c r="I9" s="12"/>
      <c r="J9" s="13"/>
      <c r="K9" s="15"/>
    </row>
    <row r="10" spans="2:11" x14ac:dyDescent="0.25">
      <c r="F10" s="14"/>
      <c r="G10" s="15"/>
      <c r="H10" s="15"/>
      <c r="I10" s="15"/>
      <c r="J10" s="16"/>
      <c r="K10" s="15"/>
    </row>
    <row r="11" spans="2:11" x14ac:dyDescent="0.25">
      <c r="F11" s="60" t="s">
        <v>97</v>
      </c>
      <c r="G11" s="15" t="s">
        <v>100</v>
      </c>
      <c r="H11" s="15"/>
      <c r="I11" s="15"/>
      <c r="J11" s="16"/>
      <c r="K11" s="15"/>
    </row>
    <row r="12" spans="2:11" x14ac:dyDescent="0.25">
      <c r="F12" s="60" t="s">
        <v>98</v>
      </c>
      <c r="G12" s="15" t="s">
        <v>117</v>
      </c>
      <c r="H12" s="15"/>
      <c r="I12" s="15"/>
      <c r="J12" s="16"/>
      <c r="K12" s="15"/>
    </row>
    <row r="13" spans="2:11" x14ac:dyDescent="0.25">
      <c r="F13" s="60" t="s">
        <v>114</v>
      </c>
      <c r="G13" s="15" t="s">
        <v>118</v>
      </c>
      <c r="H13" s="15"/>
      <c r="I13" s="15"/>
      <c r="J13" s="16"/>
      <c r="K13" s="15"/>
    </row>
    <row r="14" spans="2:11" x14ac:dyDescent="0.25">
      <c r="F14" s="60" t="s">
        <v>115</v>
      </c>
      <c r="G14" s="15" t="s">
        <v>119</v>
      </c>
      <c r="H14" s="15"/>
      <c r="I14" s="15"/>
      <c r="J14" s="16"/>
    </row>
    <row r="15" spans="2:11" ht="12" thickBot="1" x14ac:dyDescent="0.3">
      <c r="F15" s="61" t="s">
        <v>116</v>
      </c>
      <c r="G15" s="20" t="s">
        <v>121</v>
      </c>
      <c r="H15" s="20"/>
      <c r="I15" s="20"/>
      <c r="J15" s="22"/>
    </row>
    <row r="16" spans="2:11" x14ac:dyDescent="0.25">
      <c r="F16" s="52"/>
    </row>
    <row r="17" spans="2:6" s="53" customFormat="1" x14ac:dyDescent="0.25">
      <c r="B17" s="83" t="s">
        <v>185</v>
      </c>
    </row>
    <row r="18" spans="2:6" s="53" customFormat="1" x14ac:dyDescent="0.25">
      <c r="B18" s="53" t="s">
        <v>186</v>
      </c>
    </row>
    <row r="19" spans="2:6" s="53" customFormat="1" x14ac:dyDescent="0.25">
      <c r="B19" s="53" t="s">
        <v>187</v>
      </c>
    </row>
    <row r="20" spans="2:6" s="53" customFormat="1" x14ac:dyDescent="0.25">
      <c r="B20" s="53" t="s">
        <v>188</v>
      </c>
    </row>
    <row r="21" spans="2:6" s="4" customFormat="1" x14ac:dyDescent="0.25">
      <c r="B21" s="52"/>
      <c r="C21"/>
      <c r="E21"/>
      <c r="F21" s="10"/>
    </row>
  </sheetData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2BDCE6-C9BA-4875-97E5-5014B86A6F4C}">
  <dimension ref="A1:Q20"/>
  <sheetViews>
    <sheetView showGridLines="0" zoomScale="115" zoomScaleNormal="115" workbookViewId="0">
      <selection activeCell="B21" sqref="B21"/>
    </sheetView>
  </sheetViews>
  <sheetFormatPr defaultColWidth="0" defaultRowHeight="11.5" x14ac:dyDescent="0.25"/>
  <cols>
    <col min="1" max="1" width="12.59765625" style="4" bestFit="1" customWidth="1"/>
    <col min="2" max="13" width="8.59765625" style="4" customWidth="1"/>
    <col min="14" max="14" width="9.3984375" style="4" bestFit="1" customWidth="1"/>
    <col min="15" max="17" width="0" style="4" hidden="1" customWidth="1"/>
    <col min="18" max="16384" width="9.59765625" style="4" hidden="1"/>
  </cols>
  <sheetData>
    <row r="1" spans="1:14" s="1" customFormat="1" x14ac:dyDescent="0.25">
      <c r="N1" s="1" t="s">
        <v>11</v>
      </c>
    </row>
    <row r="2" spans="1:14" s="1" customFormat="1" x14ac:dyDescent="0.25">
      <c r="A2" s="1" t="s">
        <v>12</v>
      </c>
      <c r="B2" s="1" t="s">
        <v>0</v>
      </c>
      <c r="C2" s="1" t="s">
        <v>1</v>
      </c>
      <c r="D2" s="1" t="s">
        <v>2</v>
      </c>
      <c r="E2" s="1" t="s">
        <v>13</v>
      </c>
      <c r="F2" s="1" t="s">
        <v>14</v>
      </c>
      <c r="G2" s="1" t="s">
        <v>15</v>
      </c>
      <c r="H2" s="1" t="s">
        <v>16</v>
      </c>
      <c r="I2" s="1" t="s">
        <v>17</v>
      </c>
      <c r="J2" s="1" t="s">
        <v>18</v>
      </c>
      <c r="K2" s="1" t="s">
        <v>19</v>
      </c>
      <c r="L2" s="1" t="s">
        <v>20</v>
      </c>
      <c r="M2" s="1" t="s">
        <v>21</v>
      </c>
      <c r="N2" s="1" t="s">
        <v>22</v>
      </c>
    </row>
    <row r="4" spans="1:14" x14ac:dyDescent="0.25">
      <c r="A4" s="4" t="s">
        <v>23</v>
      </c>
      <c r="B4" s="8">
        <v>4</v>
      </c>
      <c r="C4" s="8">
        <v>4</v>
      </c>
      <c r="D4" s="8">
        <v>4</v>
      </c>
      <c r="E4" s="8">
        <v>4</v>
      </c>
      <c r="F4" s="8">
        <v>4</v>
      </c>
      <c r="G4" s="8">
        <v>4</v>
      </c>
      <c r="H4" s="8">
        <v>4</v>
      </c>
      <c r="I4" s="8">
        <v>4</v>
      </c>
      <c r="J4" s="8">
        <v>4</v>
      </c>
      <c r="K4" s="8">
        <v>4</v>
      </c>
      <c r="L4" s="8">
        <v>4</v>
      </c>
      <c r="M4" s="8">
        <v>4</v>
      </c>
      <c r="N4" s="8">
        <f>STDEV(B4:M4)</f>
        <v>0</v>
      </c>
    </row>
    <row r="5" spans="1:14" x14ac:dyDescent="0.25"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</row>
    <row r="6" spans="1:14" x14ac:dyDescent="0.25"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</row>
    <row r="7" spans="1:14" x14ac:dyDescent="0.25"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</row>
    <row r="8" spans="1:14" x14ac:dyDescent="0.25">
      <c r="A8" s="4" t="s">
        <v>24</v>
      </c>
      <c r="B8" s="8">
        <v>2.63</v>
      </c>
      <c r="C8" s="8">
        <v>4.34</v>
      </c>
      <c r="D8" s="8">
        <v>8.6176904579115963</v>
      </c>
      <c r="E8" s="8">
        <v>6.3472443719645204</v>
      </c>
      <c r="F8" s="8">
        <v>7.8110992072505807</v>
      </c>
      <c r="G8" s="8">
        <v>8.3452188938005971</v>
      </c>
      <c r="H8" s="8">
        <v>3.8448418965810092</v>
      </c>
      <c r="I8" s="8">
        <v>6.325808899448381</v>
      </c>
      <c r="J8" s="8">
        <v>7.9560675396080658</v>
      </c>
      <c r="K8" s="8">
        <v>6.232903849368693</v>
      </c>
      <c r="L8" s="8">
        <v>7.3220382410411036</v>
      </c>
      <c r="M8" s="8">
        <v>1.73</v>
      </c>
      <c r="N8" s="8">
        <f>STDEV(B8:M8)</f>
        <v>2.3052688691103511</v>
      </c>
    </row>
    <row r="11" spans="1:14" ht="12" thickBot="1" x14ac:dyDescent="0.3"/>
    <row r="12" spans="1:14" x14ac:dyDescent="0.25">
      <c r="D12" s="11" t="s">
        <v>39</v>
      </c>
      <c r="E12" s="26"/>
      <c r="F12" s="26"/>
      <c r="G12" s="26"/>
      <c r="H12" s="26"/>
      <c r="I12" s="26"/>
      <c r="J12" s="23"/>
      <c r="K12"/>
    </row>
    <row r="13" spans="1:14" x14ac:dyDescent="0.25">
      <c r="D13" s="27"/>
      <c r="E13" s="28"/>
      <c r="F13" s="28"/>
      <c r="G13" s="28"/>
      <c r="H13" s="28"/>
      <c r="I13" s="28"/>
      <c r="J13" s="24"/>
      <c r="K13"/>
    </row>
    <row r="14" spans="1:14" ht="12" thickBot="1" x14ac:dyDescent="0.3">
      <c r="D14" s="30" t="s">
        <v>36</v>
      </c>
      <c r="E14" s="31" t="s">
        <v>40</v>
      </c>
      <c r="F14" s="31"/>
      <c r="G14" s="29"/>
      <c r="H14" s="29"/>
      <c r="I14" s="29"/>
      <c r="J14" s="25"/>
      <c r="K14"/>
    </row>
    <row r="16" spans="1:14" s="53" customFormat="1" x14ac:dyDescent="0.25">
      <c r="B16" s="83" t="s">
        <v>189</v>
      </c>
    </row>
    <row r="17" spans="2:2" s="53" customFormat="1" x14ac:dyDescent="0.25">
      <c r="B17" s="53" t="s">
        <v>190</v>
      </c>
    </row>
    <row r="18" spans="2:2" s="53" customFormat="1" x14ac:dyDescent="0.25"/>
    <row r="19" spans="2:2" s="53" customFormat="1" x14ac:dyDescent="0.25"/>
    <row r="20" spans="2:2" s="53" customFormat="1" x14ac:dyDescent="0.25"/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D0F3D9-96E1-4A30-99B9-ECC5E3829171}">
  <dimension ref="A1:Q22"/>
  <sheetViews>
    <sheetView showGridLines="0" zoomScale="115" zoomScaleNormal="115" workbookViewId="0">
      <selection activeCell="B21" sqref="B21"/>
    </sheetView>
  </sheetViews>
  <sheetFormatPr defaultColWidth="0" defaultRowHeight="11.5" x14ac:dyDescent="0.25"/>
  <cols>
    <col min="1" max="1" width="12.59765625" style="4" bestFit="1" customWidth="1"/>
    <col min="2" max="2" width="13.5" style="4" bestFit="1" customWidth="1"/>
    <col min="3" max="3" width="9.69921875" style="4" bestFit="1" customWidth="1"/>
    <col min="4" max="13" width="8.59765625" style="4" customWidth="1"/>
    <col min="14" max="14" width="9.3984375" style="4" bestFit="1" customWidth="1"/>
    <col min="15" max="17" width="0" style="4" hidden="1" customWidth="1"/>
    <col min="18" max="16384" width="9.59765625" style="4" hidden="1"/>
  </cols>
  <sheetData>
    <row r="1" spans="2:14" s="1" customFormat="1" x14ac:dyDescent="0.25">
      <c r="C1" s="1" t="s">
        <v>122</v>
      </c>
      <c r="D1" s="1" t="s">
        <v>124</v>
      </c>
      <c r="E1" s="1" t="s">
        <v>125</v>
      </c>
      <c r="F1" s="1" t="s">
        <v>126</v>
      </c>
    </row>
    <row r="2" spans="2:14" s="1" customFormat="1" x14ac:dyDescent="0.25">
      <c r="B2" s="1" t="s">
        <v>4</v>
      </c>
      <c r="C2" s="1" t="s">
        <v>64</v>
      </c>
      <c r="D2" s="1" t="s">
        <v>64</v>
      </c>
      <c r="E2" s="1" t="s">
        <v>64</v>
      </c>
      <c r="F2" s="1" t="s">
        <v>127</v>
      </c>
    </row>
    <row r="4" spans="2:14" x14ac:dyDescent="0.25">
      <c r="B4">
        <f>B3+1</f>
        <v>1</v>
      </c>
      <c r="C4">
        <v>25515</v>
      </c>
      <c r="D4">
        <v>11122.516892441899</v>
      </c>
      <c r="E4">
        <f>C4-D4</f>
        <v>14392.483107558101</v>
      </c>
      <c r="F4" s="42">
        <f>E4/C4</f>
        <v>0.56407929090958653</v>
      </c>
      <c r="G4" s="8"/>
      <c r="H4" s="8"/>
      <c r="I4" s="8"/>
      <c r="J4" s="8"/>
      <c r="K4" s="8"/>
      <c r="L4" s="8"/>
      <c r="M4" s="8"/>
      <c r="N4" s="8"/>
    </row>
    <row r="5" spans="2:14" x14ac:dyDescent="0.25">
      <c r="B5">
        <f t="shared" ref="B5:B17" si="0">B4+1</f>
        <v>2</v>
      </c>
      <c r="C5">
        <v>88416</v>
      </c>
      <c r="D5">
        <v>61629.761092571316</v>
      </c>
      <c r="E5">
        <f t="shared" ref="E5:E17" si="1">C5-D5</f>
        <v>26786.238907428684</v>
      </c>
      <c r="F5" s="42">
        <f t="shared" ref="F5:F17" si="2">E5/C5</f>
        <v>0.30295691851507289</v>
      </c>
      <c r="G5" s="8"/>
      <c r="H5" s="8"/>
      <c r="I5" s="8"/>
      <c r="J5" s="8"/>
      <c r="K5" s="8"/>
      <c r="L5" s="8"/>
      <c r="M5" s="8"/>
      <c r="N5" s="8"/>
    </row>
    <row r="6" spans="2:14" x14ac:dyDescent="0.25">
      <c r="B6">
        <f t="shared" si="0"/>
        <v>3</v>
      </c>
      <c r="C6">
        <v>43125</v>
      </c>
      <c r="D6">
        <v>14155.831146285447</v>
      </c>
      <c r="E6">
        <f t="shared" si="1"/>
        <v>28969.168853714553</v>
      </c>
      <c r="F6" s="42">
        <f t="shared" si="2"/>
        <v>0.67174884298468529</v>
      </c>
      <c r="G6" s="8"/>
      <c r="H6" s="8"/>
      <c r="I6" s="8"/>
      <c r="J6" s="8"/>
      <c r="K6" s="8"/>
      <c r="L6" s="8"/>
      <c r="M6" s="8"/>
      <c r="N6" s="8"/>
    </row>
    <row r="7" spans="2:14" x14ac:dyDescent="0.25">
      <c r="B7">
        <f t="shared" si="0"/>
        <v>4</v>
      </c>
      <c r="C7">
        <v>67252</v>
      </c>
      <c r="D7">
        <v>13743.663762599776</v>
      </c>
      <c r="E7">
        <f t="shared" si="1"/>
        <v>53508.336237400224</v>
      </c>
      <c r="F7" s="42">
        <f t="shared" si="2"/>
        <v>0.79563933024148314</v>
      </c>
      <c r="G7" s="8"/>
      <c r="H7" s="8"/>
      <c r="I7" s="8"/>
      <c r="J7" s="8"/>
      <c r="K7" s="8"/>
      <c r="L7" s="8"/>
      <c r="M7" s="8"/>
      <c r="N7" s="8"/>
    </row>
    <row r="8" spans="2:14" ht="12" thickBot="1" x14ac:dyDescent="0.3">
      <c r="B8">
        <f t="shared" si="0"/>
        <v>5</v>
      </c>
      <c r="C8">
        <v>84124</v>
      </c>
      <c r="D8">
        <v>33087.649470346783</v>
      </c>
      <c r="E8">
        <f t="shared" si="1"/>
        <v>51036.350529653217</v>
      </c>
      <c r="F8" s="42">
        <f t="shared" si="2"/>
        <v>0.60668002626662088</v>
      </c>
      <c r="G8" s="8"/>
      <c r="H8" s="8"/>
      <c r="I8" s="8"/>
      <c r="J8" s="8"/>
      <c r="K8" s="8"/>
      <c r="L8" s="8"/>
      <c r="M8" s="8"/>
      <c r="N8" s="8"/>
    </row>
    <row r="9" spans="2:14" x14ac:dyDescent="0.25">
      <c r="B9">
        <f t="shared" si="0"/>
        <v>6</v>
      </c>
      <c r="C9">
        <v>54110</v>
      </c>
      <c r="D9">
        <v>3026.6811423026907</v>
      </c>
      <c r="E9">
        <f t="shared" si="1"/>
        <v>51083.318857697312</v>
      </c>
      <c r="F9" s="42">
        <f t="shared" si="2"/>
        <v>0.94406429232484401</v>
      </c>
      <c r="H9" s="11" t="s">
        <v>128</v>
      </c>
      <c r="I9" s="26"/>
      <c r="J9" s="26"/>
      <c r="K9" s="23"/>
    </row>
    <row r="10" spans="2:14" x14ac:dyDescent="0.25">
      <c r="B10">
        <f t="shared" si="0"/>
        <v>7</v>
      </c>
      <c r="C10">
        <v>94689</v>
      </c>
      <c r="D10">
        <v>24150.724362934518</v>
      </c>
      <c r="E10">
        <f t="shared" si="1"/>
        <v>70538.275637065482</v>
      </c>
      <c r="F10" s="42">
        <f t="shared" si="2"/>
        <v>0.7449468854572916</v>
      </c>
      <c r="H10" s="27"/>
      <c r="I10" s="28"/>
      <c r="J10" s="28"/>
      <c r="K10" s="24"/>
    </row>
    <row r="11" spans="2:14" ht="12" thickBot="1" x14ac:dyDescent="0.3">
      <c r="B11">
        <f t="shared" si="0"/>
        <v>8</v>
      </c>
      <c r="C11">
        <v>38629</v>
      </c>
      <c r="D11">
        <v>6741.4053099960911</v>
      </c>
      <c r="E11">
        <f t="shared" si="1"/>
        <v>31887.594690003909</v>
      </c>
      <c r="F11" s="42">
        <f t="shared" si="2"/>
        <v>0.82548330761872968</v>
      </c>
      <c r="H11" s="30" t="s">
        <v>129</v>
      </c>
      <c r="I11" s="31" t="s">
        <v>130</v>
      </c>
      <c r="J11" s="29"/>
      <c r="K11" s="25"/>
    </row>
    <row r="12" spans="2:14" x14ac:dyDescent="0.25">
      <c r="B12">
        <f t="shared" si="0"/>
        <v>9</v>
      </c>
      <c r="C12">
        <v>78286</v>
      </c>
      <c r="D12">
        <v>42093.366482860678</v>
      </c>
      <c r="E12">
        <f t="shared" si="1"/>
        <v>36192.633517139322</v>
      </c>
      <c r="F12" s="42">
        <f t="shared" si="2"/>
        <v>0.46231297444165398</v>
      </c>
      <c r="G12"/>
      <c r="H12"/>
      <c r="I12"/>
      <c r="J12"/>
      <c r="K12"/>
    </row>
    <row r="13" spans="2:14" x14ac:dyDescent="0.25">
      <c r="B13">
        <f t="shared" si="0"/>
        <v>10</v>
      </c>
      <c r="C13">
        <v>25419</v>
      </c>
      <c r="D13">
        <v>1804.2927524332533</v>
      </c>
      <c r="E13">
        <f t="shared" si="1"/>
        <v>23614.707247566748</v>
      </c>
      <c r="F13" s="42">
        <f t="shared" si="2"/>
        <v>0.92901794907615365</v>
      </c>
      <c r="G13"/>
      <c r="H13"/>
      <c r="I13"/>
      <c r="J13"/>
      <c r="K13"/>
    </row>
    <row r="14" spans="2:14" x14ac:dyDescent="0.25">
      <c r="B14">
        <f t="shared" si="0"/>
        <v>11</v>
      </c>
      <c r="C14">
        <v>45345</v>
      </c>
      <c r="D14">
        <v>5283.7994000185363</v>
      </c>
      <c r="E14">
        <f t="shared" si="1"/>
        <v>40061.200599981465</v>
      </c>
      <c r="F14" s="42">
        <f t="shared" si="2"/>
        <v>0.88347558936997383</v>
      </c>
      <c r="G14"/>
      <c r="H14"/>
      <c r="I14"/>
      <c r="J14"/>
      <c r="K14"/>
    </row>
    <row r="15" spans="2:14" x14ac:dyDescent="0.25">
      <c r="B15">
        <f t="shared" si="0"/>
        <v>12</v>
      </c>
      <c r="C15">
        <v>51242</v>
      </c>
      <c r="D15">
        <v>1730.373838141054</v>
      </c>
      <c r="E15">
        <f t="shared" si="1"/>
        <v>49511.626161858949</v>
      </c>
      <c r="F15" s="42">
        <f t="shared" si="2"/>
        <v>0.96623133683031392</v>
      </c>
    </row>
    <row r="16" spans="2:14" x14ac:dyDescent="0.25">
      <c r="B16">
        <f t="shared" si="0"/>
        <v>13</v>
      </c>
      <c r="C16">
        <v>99195</v>
      </c>
      <c r="D16">
        <v>56403.777160968704</v>
      </c>
      <c r="E16">
        <f t="shared" si="1"/>
        <v>42791.222839031296</v>
      </c>
      <c r="F16" s="42">
        <f t="shared" si="2"/>
        <v>0.43138487664732389</v>
      </c>
    </row>
    <row r="17" spans="2:6" s="7" customFormat="1" x14ac:dyDescent="0.25">
      <c r="B17" s="3">
        <f t="shared" si="0"/>
        <v>14</v>
      </c>
      <c r="C17" s="3">
        <v>88246</v>
      </c>
      <c r="D17">
        <v>61082.267164249773</v>
      </c>
      <c r="E17">
        <f t="shared" si="1"/>
        <v>27163.732835750227</v>
      </c>
      <c r="F17" s="63">
        <f t="shared" si="2"/>
        <v>0.30781829018596002</v>
      </c>
    </row>
    <row r="18" spans="2:6" s="62" customFormat="1" ht="12" thickBot="1" x14ac:dyDescent="0.3">
      <c r="B18" s="62" t="s">
        <v>123</v>
      </c>
      <c r="C18" s="62">
        <f>SUM(C4:C17)</f>
        <v>883593</v>
      </c>
      <c r="D18" s="62">
        <f>SUM(D4:D17)</f>
        <v>336056.10997815058</v>
      </c>
      <c r="E18" s="62">
        <f>SUM(E4:E17)</f>
        <v>547536.89002184942</v>
      </c>
      <c r="F18" s="64">
        <f>E18/C18</f>
        <v>0.61967092317599781</v>
      </c>
    </row>
    <row r="19" spans="2:6" ht="12" thickTop="1" x14ac:dyDescent="0.25"/>
    <row r="20" spans="2:6" s="53" customFormat="1" x14ac:dyDescent="0.25">
      <c r="B20" s="83" t="s">
        <v>191</v>
      </c>
    </row>
    <row r="21" spans="2:6" s="53" customFormat="1" x14ac:dyDescent="0.25"/>
    <row r="22" spans="2:6" s="53" customFormat="1" x14ac:dyDescent="0.25"/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B1EF6A-672D-465A-A899-2E5904012543}">
  <dimension ref="A1:Q26"/>
  <sheetViews>
    <sheetView showGridLines="0" zoomScale="115" zoomScaleNormal="115" workbookViewId="0">
      <selection activeCell="B23" sqref="B23:B25"/>
    </sheetView>
  </sheetViews>
  <sheetFormatPr defaultColWidth="0" defaultRowHeight="11.5" x14ac:dyDescent="0.25"/>
  <cols>
    <col min="1" max="1" width="12.59765625" bestFit="1" customWidth="1"/>
    <col min="2" max="3" width="8.59765625" style="10" customWidth="1"/>
    <col min="4" max="6" width="8.59765625" customWidth="1"/>
    <col min="7" max="7" width="8.59765625" style="10" customWidth="1"/>
    <col min="8" max="11" width="8.59765625" customWidth="1"/>
    <col min="12" max="12" width="9.3984375" bestFit="1" customWidth="1"/>
    <col min="13" max="17" width="0" hidden="1" customWidth="1"/>
    <col min="18" max="16384" width="9.59765625" hidden="1"/>
  </cols>
  <sheetData>
    <row r="1" spans="2:12" s="1" customFormat="1" x14ac:dyDescent="0.25">
      <c r="B1" s="9" t="s">
        <v>25</v>
      </c>
      <c r="C1" s="9" t="s">
        <v>26</v>
      </c>
      <c r="D1" s="2" t="s">
        <v>27</v>
      </c>
      <c r="G1" s="9"/>
      <c r="H1" s="2"/>
    </row>
    <row r="2" spans="2:12" x14ac:dyDescent="0.25">
      <c r="B2" s="10">
        <v>1</v>
      </c>
      <c r="C2" s="10" t="s">
        <v>28</v>
      </c>
      <c r="D2">
        <v>8949</v>
      </c>
      <c r="H2" s="4"/>
    </row>
    <row r="3" spans="2:12" ht="12" thickBot="1" x14ac:dyDescent="0.3">
      <c r="B3" s="10">
        <v>2</v>
      </c>
      <c r="C3" s="10" t="s">
        <v>29</v>
      </c>
      <c r="D3">
        <v>1596</v>
      </c>
      <c r="H3" s="4"/>
    </row>
    <row r="4" spans="2:12" ht="12" thickBot="1" x14ac:dyDescent="0.3">
      <c r="B4" s="10">
        <v>3</v>
      </c>
      <c r="C4" s="10" t="s">
        <v>28</v>
      </c>
      <c r="D4">
        <v>4674</v>
      </c>
      <c r="G4" s="36" t="s">
        <v>28</v>
      </c>
      <c r="H4" s="35">
        <f>SUMIF(C2:C21,G4,D2:D21)</f>
        <v>39753</v>
      </c>
    </row>
    <row r="5" spans="2:12" x14ac:dyDescent="0.25">
      <c r="B5" s="10">
        <v>4</v>
      </c>
      <c r="C5" s="10" t="s">
        <v>29</v>
      </c>
      <c r="D5">
        <v>4256</v>
      </c>
      <c r="H5" s="4"/>
    </row>
    <row r="6" spans="2:12" x14ac:dyDescent="0.25">
      <c r="B6" s="10">
        <v>5</v>
      </c>
      <c r="C6" s="10" t="s">
        <v>30</v>
      </c>
      <c r="D6">
        <v>5137</v>
      </c>
    </row>
    <row r="7" spans="2:12" x14ac:dyDescent="0.25">
      <c r="B7" s="10">
        <v>6</v>
      </c>
      <c r="C7" s="10" t="s">
        <v>31</v>
      </c>
      <c r="D7">
        <v>6318</v>
      </c>
    </row>
    <row r="8" spans="2:12" ht="12" thickBot="1" x14ac:dyDescent="0.3">
      <c r="B8" s="10">
        <v>7</v>
      </c>
      <c r="C8" s="10" t="s">
        <v>29</v>
      </c>
      <c r="D8">
        <v>3181</v>
      </c>
    </row>
    <row r="9" spans="2:12" x14ac:dyDescent="0.25">
      <c r="B9" s="10">
        <v>8</v>
      </c>
      <c r="C9" s="10" t="s">
        <v>28</v>
      </c>
      <c r="D9">
        <v>4366</v>
      </c>
      <c r="F9" s="11" t="s">
        <v>132</v>
      </c>
      <c r="G9" s="12"/>
      <c r="H9" s="12"/>
      <c r="I9" s="12"/>
      <c r="J9" s="12"/>
      <c r="K9" s="12"/>
      <c r="L9" s="13"/>
    </row>
    <row r="10" spans="2:12" x14ac:dyDescent="0.25">
      <c r="B10" s="10">
        <v>9</v>
      </c>
      <c r="C10" s="10" t="s">
        <v>28</v>
      </c>
      <c r="D10">
        <v>6467</v>
      </c>
      <c r="F10" s="14"/>
      <c r="G10" s="15"/>
      <c r="H10" s="15"/>
      <c r="I10" s="15"/>
      <c r="J10" s="15"/>
      <c r="K10" s="15"/>
      <c r="L10" s="16"/>
    </row>
    <row r="11" spans="2:12" x14ac:dyDescent="0.25">
      <c r="B11" s="10">
        <v>10</v>
      </c>
      <c r="C11" s="10" t="s">
        <v>28</v>
      </c>
      <c r="D11">
        <v>7041</v>
      </c>
      <c r="F11" s="17" t="s">
        <v>32</v>
      </c>
      <c r="G11" s="15"/>
      <c r="H11" s="18" t="s">
        <v>33</v>
      </c>
      <c r="I11" s="15"/>
      <c r="J11" s="15"/>
      <c r="K11" s="15"/>
      <c r="L11" s="16"/>
    </row>
    <row r="12" spans="2:12" x14ac:dyDescent="0.25">
      <c r="B12" s="10">
        <v>11</v>
      </c>
      <c r="C12" s="10" t="s">
        <v>31</v>
      </c>
      <c r="D12">
        <v>5563</v>
      </c>
      <c r="F12" s="17" t="s">
        <v>34</v>
      </c>
      <c r="G12" s="15"/>
      <c r="H12" s="18" t="s">
        <v>35</v>
      </c>
      <c r="I12" s="15"/>
      <c r="J12" s="15"/>
      <c r="K12" s="15"/>
      <c r="L12" s="16"/>
    </row>
    <row r="13" spans="2:12" ht="12" thickBot="1" x14ac:dyDescent="0.3">
      <c r="B13" s="10">
        <v>12</v>
      </c>
      <c r="C13" s="10" t="s">
        <v>30</v>
      </c>
      <c r="D13">
        <v>4252</v>
      </c>
      <c r="F13" s="19" t="s">
        <v>131</v>
      </c>
      <c r="G13" s="20"/>
      <c r="H13" s="21" t="s">
        <v>133</v>
      </c>
      <c r="I13" s="20"/>
      <c r="J13" s="20"/>
      <c r="K13" s="20"/>
      <c r="L13" s="22"/>
    </row>
    <row r="14" spans="2:12" x14ac:dyDescent="0.25">
      <c r="B14" s="10">
        <v>13</v>
      </c>
      <c r="C14" s="10" t="s">
        <v>30</v>
      </c>
      <c r="D14">
        <v>3248</v>
      </c>
    </row>
    <row r="15" spans="2:12" x14ac:dyDescent="0.25">
      <c r="B15" s="10">
        <v>14</v>
      </c>
      <c r="C15" s="10" t="s">
        <v>28</v>
      </c>
      <c r="D15">
        <v>8256</v>
      </c>
    </row>
    <row r="16" spans="2:12" x14ac:dyDescent="0.25">
      <c r="B16" s="10">
        <v>15</v>
      </c>
      <c r="C16" s="10" t="s">
        <v>31</v>
      </c>
      <c r="D16">
        <v>2813</v>
      </c>
    </row>
    <row r="17" spans="2:4" x14ac:dyDescent="0.25">
      <c r="B17" s="10">
        <v>16</v>
      </c>
      <c r="C17" s="10" t="s">
        <v>30</v>
      </c>
      <c r="D17">
        <v>2060</v>
      </c>
    </row>
    <row r="18" spans="2:4" x14ac:dyDescent="0.25">
      <c r="B18" s="10">
        <v>17</v>
      </c>
      <c r="C18" s="10" t="s">
        <v>29</v>
      </c>
      <c r="D18">
        <v>3316</v>
      </c>
    </row>
    <row r="19" spans="2:4" x14ac:dyDescent="0.25">
      <c r="B19" s="10">
        <v>18</v>
      </c>
      <c r="C19" s="10" t="s">
        <v>31</v>
      </c>
      <c r="D19">
        <v>5796</v>
      </c>
    </row>
    <row r="20" spans="2:4" x14ac:dyDescent="0.25">
      <c r="B20" s="10">
        <v>19</v>
      </c>
      <c r="C20" s="10" t="s">
        <v>30</v>
      </c>
      <c r="D20">
        <v>5330</v>
      </c>
    </row>
    <row r="21" spans="2:4" x14ac:dyDescent="0.25">
      <c r="B21" s="10">
        <v>20</v>
      </c>
      <c r="C21" s="10" t="s">
        <v>31</v>
      </c>
      <c r="D21">
        <v>1153</v>
      </c>
    </row>
    <row r="23" spans="2:4" s="53" customFormat="1" x14ac:dyDescent="0.25">
      <c r="B23" s="83" t="s">
        <v>192</v>
      </c>
    </row>
    <row r="24" spans="2:4" s="53" customFormat="1" x14ac:dyDescent="0.25">
      <c r="B24" s="53" t="s">
        <v>193</v>
      </c>
    </row>
    <row r="25" spans="2:4" s="53" customFormat="1" x14ac:dyDescent="0.25">
      <c r="B25" s="53" t="s">
        <v>194</v>
      </c>
    </row>
    <row r="26" spans="2:4" s="53" customFormat="1" x14ac:dyDescent="0.25"/>
  </sheetData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435635-4E57-48E7-99C1-AFB3F973C8E0}">
  <dimension ref="A1:Q27"/>
  <sheetViews>
    <sheetView showGridLines="0" tabSelected="1" topLeftCell="A12" zoomScale="115" zoomScaleNormal="115" workbookViewId="0">
      <selection activeCell="B34" sqref="B34"/>
    </sheetView>
  </sheetViews>
  <sheetFormatPr defaultColWidth="0" defaultRowHeight="11.5" x14ac:dyDescent="0.25"/>
  <cols>
    <col min="1" max="1" width="12.59765625" bestFit="1" customWidth="1"/>
    <col min="2" max="2" width="10.8984375" style="52" bestFit="1" customWidth="1"/>
    <col min="3" max="3" width="8.59765625" style="10" customWidth="1"/>
    <col min="4" max="6" width="8.59765625" customWidth="1"/>
    <col min="7" max="7" width="8.59765625" style="10" customWidth="1"/>
    <col min="8" max="11" width="8.59765625" customWidth="1"/>
    <col min="12" max="12" width="9.3984375" bestFit="1" customWidth="1"/>
    <col min="13" max="17" width="0" hidden="1" customWidth="1"/>
    <col min="18" max="16384" width="9.59765625" hidden="1"/>
  </cols>
  <sheetData>
    <row r="1" spans="1:12" s="1" customFormat="1" x14ac:dyDescent="0.25">
      <c r="A1" s="1" t="s">
        <v>134</v>
      </c>
      <c r="B1" s="57"/>
      <c r="C1" s="9"/>
      <c r="D1" s="2"/>
      <c r="G1" s="9"/>
      <c r="H1" s="2"/>
    </row>
    <row r="2" spans="1:12" x14ac:dyDescent="0.25">
      <c r="H2" s="4"/>
    </row>
    <row r="3" spans="1:12" x14ac:dyDescent="0.25">
      <c r="A3" s="4" t="s">
        <v>138</v>
      </c>
      <c r="H3" s="4"/>
    </row>
    <row r="4" spans="1:12" x14ac:dyDescent="0.25">
      <c r="H4" s="4"/>
    </row>
    <row r="5" spans="1:12" x14ac:dyDescent="0.25">
      <c r="B5" s="52" t="s">
        <v>135</v>
      </c>
      <c r="C5" s="67">
        <v>0.03</v>
      </c>
      <c r="H5" s="4"/>
    </row>
    <row r="6" spans="1:12" x14ac:dyDescent="0.25">
      <c r="F6" s="15"/>
      <c r="G6" s="47"/>
      <c r="H6" s="28"/>
      <c r="I6" s="15"/>
      <c r="J6" s="15"/>
      <c r="K6" s="15"/>
      <c r="L6" s="15"/>
    </row>
    <row r="7" spans="1:12" s="70" customFormat="1" x14ac:dyDescent="0.25">
      <c r="C7" s="70">
        <f>B7+1</f>
        <v>1</v>
      </c>
      <c r="D7" s="70">
        <f t="shared" ref="D7:L7" si="0">C7+1</f>
        <v>2</v>
      </c>
      <c r="E7" s="70">
        <f t="shared" si="0"/>
        <v>3</v>
      </c>
      <c r="F7" s="70">
        <f t="shared" si="0"/>
        <v>4</v>
      </c>
      <c r="G7" s="70">
        <f t="shared" si="0"/>
        <v>5</v>
      </c>
      <c r="H7" s="70">
        <f t="shared" si="0"/>
        <v>6</v>
      </c>
      <c r="I7" s="70">
        <f t="shared" si="0"/>
        <v>7</v>
      </c>
      <c r="J7" s="70">
        <f t="shared" si="0"/>
        <v>8</v>
      </c>
      <c r="K7" s="70">
        <f t="shared" si="0"/>
        <v>9</v>
      </c>
      <c r="L7" s="70">
        <f t="shared" si="0"/>
        <v>10</v>
      </c>
    </row>
    <row r="8" spans="1:12" s="71" customFormat="1" x14ac:dyDescent="0.25">
      <c r="B8" s="52" t="s">
        <v>136</v>
      </c>
      <c r="C8" s="71">
        <v>1000</v>
      </c>
      <c r="D8" s="71">
        <f>C8*0.9</f>
        <v>900</v>
      </c>
      <c r="E8" s="71">
        <f t="shared" ref="E8:L8" si="1">D8*0.9</f>
        <v>810</v>
      </c>
      <c r="F8" s="71">
        <f t="shared" si="1"/>
        <v>729</v>
      </c>
      <c r="G8" s="71">
        <f t="shared" si="1"/>
        <v>656.1</v>
      </c>
      <c r="H8" s="71">
        <f t="shared" si="1"/>
        <v>590.49</v>
      </c>
      <c r="I8" s="71">
        <f t="shared" si="1"/>
        <v>531.44100000000003</v>
      </c>
      <c r="J8" s="71">
        <f t="shared" si="1"/>
        <v>478.29690000000005</v>
      </c>
      <c r="K8" s="71">
        <f t="shared" si="1"/>
        <v>430.46721000000008</v>
      </c>
      <c r="L8" s="71">
        <f t="shared" si="1"/>
        <v>387.42048900000009</v>
      </c>
    </row>
    <row r="9" spans="1:12" x14ac:dyDescent="0.25">
      <c r="F9" s="15"/>
      <c r="G9" s="65"/>
      <c r="H9" s="15"/>
      <c r="I9" s="15"/>
      <c r="J9" s="15"/>
      <c r="K9" s="15"/>
      <c r="L9" s="15"/>
    </row>
    <row r="10" spans="1:12" x14ac:dyDescent="0.25">
      <c r="B10" s="52" t="s">
        <v>137</v>
      </c>
      <c r="C10" s="71">
        <f>$C$5*C8</f>
        <v>30</v>
      </c>
      <c r="D10" s="71">
        <f t="shared" ref="D10:L10" si="2">$C$5*D8</f>
        <v>27</v>
      </c>
      <c r="E10" s="71">
        <f t="shared" si="2"/>
        <v>24.3</v>
      </c>
      <c r="F10" s="71">
        <f t="shared" si="2"/>
        <v>21.869999999999997</v>
      </c>
      <c r="G10" s="71">
        <f t="shared" si="2"/>
        <v>19.683</v>
      </c>
      <c r="H10" s="71">
        <f t="shared" si="2"/>
        <v>17.714700000000001</v>
      </c>
      <c r="I10" s="71">
        <f t="shared" si="2"/>
        <v>15.94323</v>
      </c>
      <c r="J10" s="71">
        <f t="shared" si="2"/>
        <v>14.348907000000001</v>
      </c>
      <c r="K10" s="71">
        <f t="shared" si="2"/>
        <v>12.914016300000002</v>
      </c>
      <c r="L10" s="71">
        <f t="shared" si="2"/>
        <v>11.622614670000003</v>
      </c>
    </row>
    <row r="11" spans="1:12" x14ac:dyDescent="0.25">
      <c r="F11" s="66"/>
      <c r="G11" s="15"/>
      <c r="H11" s="15"/>
      <c r="I11" s="15"/>
      <c r="J11" s="15"/>
      <c r="K11" s="15"/>
      <c r="L11" s="15"/>
    </row>
    <row r="12" spans="1:12" x14ac:dyDescent="0.25">
      <c r="F12" s="18"/>
      <c r="G12" s="15"/>
      <c r="H12" s="18"/>
      <c r="I12" s="15"/>
      <c r="J12" s="15"/>
      <c r="K12" s="15"/>
      <c r="L12" s="15"/>
    </row>
    <row r="13" spans="1:12" s="3" customFormat="1" x14ac:dyDescent="0.25">
      <c r="B13" s="68"/>
      <c r="C13" s="69"/>
      <c r="F13" s="74"/>
      <c r="H13" s="74"/>
    </row>
    <row r="14" spans="1:12" x14ac:dyDescent="0.25">
      <c r="F14" s="18"/>
      <c r="G14" s="15"/>
      <c r="H14" s="18"/>
      <c r="I14" s="15"/>
      <c r="J14" s="15"/>
      <c r="K14" s="15"/>
      <c r="L14" s="15"/>
    </row>
    <row r="15" spans="1:12" x14ac:dyDescent="0.25">
      <c r="A15" s="4" t="s">
        <v>139</v>
      </c>
      <c r="F15" s="15"/>
      <c r="G15" s="65"/>
      <c r="H15" s="15"/>
      <c r="I15" s="15"/>
      <c r="J15" s="15"/>
      <c r="K15" s="15"/>
      <c r="L15" s="15"/>
    </row>
    <row r="16" spans="1:12" x14ac:dyDescent="0.25">
      <c r="F16" s="15"/>
      <c r="G16" s="65"/>
      <c r="H16" s="15"/>
      <c r="I16" s="15"/>
      <c r="J16" s="15"/>
      <c r="K16" s="15"/>
      <c r="L16" s="15"/>
    </row>
    <row r="17" spans="1:12" s="4" customFormat="1" x14ac:dyDescent="0.25">
      <c r="B17" s="72" t="s">
        <v>140</v>
      </c>
      <c r="C17" s="37">
        <v>116</v>
      </c>
      <c r="D17" s="37">
        <v>310</v>
      </c>
      <c r="E17" s="37">
        <v>867</v>
      </c>
      <c r="F17" s="37">
        <v>981</v>
      </c>
      <c r="G17" s="37">
        <v>933</v>
      </c>
      <c r="H17" s="37">
        <v>561</v>
      </c>
      <c r="I17" s="37">
        <v>582</v>
      </c>
      <c r="J17" s="37">
        <v>574</v>
      </c>
      <c r="K17" s="37">
        <v>627</v>
      </c>
      <c r="L17" s="37">
        <v>882</v>
      </c>
    </row>
    <row r="18" spans="1:12" x14ac:dyDescent="0.25">
      <c r="F18" s="15"/>
      <c r="G18" s="65"/>
      <c r="H18" s="15"/>
      <c r="I18" s="15"/>
      <c r="J18" s="15"/>
      <c r="K18" s="15"/>
      <c r="L18" s="15"/>
    </row>
    <row r="21" spans="1:12" x14ac:dyDescent="0.25">
      <c r="A21" s="52" t="s">
        <v>141</v>
      </c>
      <c r="B21" s="73">
        <v>0.4</v>
      </c>
      <c r="C21" s="10">
        <f>$B21*C$17</f>
        <v>46.400000000000006</v>
      </c>
      <c r="D21">
        <f t="shared" ref="C21:L22" si="3">$B21*D$17</f>
        <v>124</v>
      </c>
      <c r="E21">
        <f t="shared" si="3"/>
        <v>346.8</v>
      </c>
      <c r="F21">
        <f t="shared" si="3"/>
        <v>392.40000000000003</v>
      </c>
      <c r="G21" s="10">
        <f t="shared" si="3"/>
        <v>373.20000000000005</v>
      </c>
      <c r="H21">
        <f t="shared" si="3"/>
        <v>224.4</v>
      </c>
      <c r="I21">
        <f t="shared" si="3"/>
        <v>232.8</v>
      </c>
      <c r="J21">
        <f t="shared" si="3"/>
        <v>229.60000000000002</v>
      </c>
      <c r="K21">
        <f t="shared" si="3"/>
        <v>250.8</v>
      </c>
      <c r="L21">
        <f t="shared" si="3"/>
        <v>352.8</v>
      </c>
    </row>
    <row r="22" spans="1:12" x14ac:dyDescent="0.25">
      <c r="A22" s="52" t="s">
        <v>142</v>
      </c>
      <c r="B22" s="73">
        <f>1-B21</f>
        <v>0.6</v>
      </c>
      <c r="C22" s="10">
        <f t="shared" si="3"/>
        <v>69.599999999999994</v>
      </c>
      <c r="D22">
        <f t="shared" si="3"/>
        <v>186</v>
      </c>
      <c r="E22">
        <f t="shared" si="3"/>
        <v>520.19999999999993</v>
      </c>
      <c r="F22">
        <f t="shared" si="3"/>
        <v>588.6</v>
      </c>
      <c r="G22" s="10">
        <f t="shared" si="3"/>
        <v>559.79999999999995</v>
      </c>
      <c r="H22">
        <f t="shared" si="3"/>
        <v>336.59999999999997</v>
      </c>
      <c r="I22">
        <f t="shared" si="3"/>
        <v>349.2</v>
      </c>
      <c r="J22">
        <f t="shared" si="3"/>
        <v>344.4</v>
      </c>
      <c r="K22">
        <f t="shared" si="3"/>
        <v>376.2</v>
      </c>
      <c r="L22">
        <f t="shared" si="3"/>
        <v>529.19999999999993</v>
      </c>
    </row>
    <row r="25" spans="1:12" x14ac:dyDescent="0.25">
      <c r="B25" s="52" t="s">
        <v>195</v>
      </c>
    </row>
    <row r="26" spans="1:12" x14ac:dyDescent="0.25">
      <c r="B26" s="87" t="s">
        <v>196</v>
      </c>
    </row>
    <row r="27" spans="1:12" x14ac:dyDescent="0.25">
      <c r="B27" s="87" t="s">
        <v>197</v>
      </c>
    </row>
  </sheetData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38BB33-EF29-4F3D-9C25-3CEABA7F3ACD}">
  <dimension ref="A1:Q23"/>
  <sheetViews>
    <sheetView showGridLines="0" zoomScale="115" zoomScaleNormal="115" workbookViewId="0"/>
  </sheetViews>
  <sheetFormatPr defaultColWidth="0" defaultRowHeight="11.5" x14ac:dyDescent="0.25"/>
  <cols>
    <col min="1" max="1" width="12.59765625" bestFit="1" customWidth="1"/>
    <col min="2" max="2" width="14.3984375" style="52" bestFit="1" customWidth="1"/>
    <col min="3" max="3" width="10.8984375" style="10" bestFit="1" customWidth="1"/>
    <col min="4" max="6" width="8.59765625" customWidth="1"/>
    <col min="7" max="7" width="8.59765625" style="10" customWidth="1"/>
    <col min="8" max="11" width="8.59765625" customWidth="1"/>
    <col min="12" max="12" width="9.3984375" bestFit="1" customWidth="1"/>
    <col min="13" max="17" width="0" hidden="1" customWidth="1"/>
    <col min="18" max="16384" width="9.59765625" hidden="1"/>
  </cols>
  <sheetData>
    <row r="1" spans="1:8" s="1" customFormat="1" x14ac:dyDescent="0.25">
      <c r="A1" s="1" t="s">
        <v>143</v>
      </c>
      <c r="B1" s="57"/>
      <c r="C1" s="9"/>
      <c r="D1" s="2"/>
      <c r="G1" s="9"/>
      <c r="H1" s="2"/>
    </row>
    <row r="2" spans="1:8" x14ac:dyDescent="0.25">
      <c r="H2" s="4"/>
    </row>
    <row r="3" spans="1:8" x14ac:dyDescent="0.25">
      <c r="B3"/>
      <c r="C3"/>
      <c r="G3"/>
    </row>
    <row r="4" spans="1:8" x14ac:dyDescent="0.25">
      <c r="B4"/>
      <c r="C4"/>
      <c r="G4"/>
    </row>
    <row r="5" spans="1:8" x14ac:dyDescent="0.25">
      <c r="B5" s="4" t="s">
        <v>144</v>
      </c>
      <c r="C5" s="77">
        <v>12.326252424</v>
      </c>
      <c r="G5"/>
    </row>
    <row r="6" spans="1:8" x14ac:dyDescent="0.25">
      <c r="B6" s="4"/>
      <c r="C6" s="4"/>
      <c r="G6"/>
    </row>
    <row r="7" spans="1:8" x14ac:dyDescent="0.25">
      <c r="B7" s="4" t="s">
        <v>145</v>
      </c>
      <c r="C7" s="78">
        <v>2000</v>
      </c>
      <c r="G7"/>
    </row>
    <row r="8" spans="1:8" x14ac:dyDescent="0.25">
      <c r="B8" s="4"/>
      <c r="C8" s="4"/>
      <c r="G8"/>
    </row>
    <row r="9" spans="1:8" x14ac:dyDescent="0.25">
      <c r="B9" s="4" t="s">
        <v>146</v>
      </c>
      <c r="C9" s="79">
        <v>0.3</v>
      </c>
      <c r="G9"/>
    </row>
    <row r="10" spans="1:8" x14ac:dyDescent="0.25">
      <c r="B10" s="4"/>
      <c r="C10" s="4"/>
      <c r="G10"/>
    </row>
    <row r="11" spans="1:8" x14ac:dyDescent="0.25">
      <c r="B11"/>
      <c r="C11"/>
      <c r="G11"/>
    </row>
    <row r="12" spans="1:8" x14ac:dyDescent="0.25">
      <c r="B12" t="s">
        <v>198</v>
      </c>
      <c r="C12"/>
      <c r="G12"/>
    </row>
    <row r="13" spans="1:8" x14ac:dyDescent="0.25">
      <c r="B13" t="s">
        <v>199</v>
      </c>
      <c r="C13"/>
      <c r="G13"/>
    </row>
    <row r="14" spans="1:8" x14ac:dyDescent="0.25">
      <c r="B14"/>
      <c r="C14"/>
      <c r="G14"/>
    </row>
    <row r="15" spans="1:8" x14ac:dyDescent="0.25">
      <c r="B15"/>
      <c r="C15"/>
      <c r="G15"/>
    </row>
    <row r="16" spans="1:8" x14ac:dyDescent="0.25">
      <c r="B16"/>
      <c r="C16"/>
      <c r="G16"/>
    </row>
    <row r="17" spans="1:12" x14ac:dyDescent="0.25">
      <c r="B17"/>
      <c r="C17"/>
      <c r="G17"/>
    </row>
    <row r="18" spans="1:12" x14ac:dyDescent="0.25">
      <c r="B18"/>
      <c r="C18"/>
      <c r="G18"/>
    </row>
    <row r="19" spans="1:12" x14ac:dyDescent="0.25">
      <c r="F19" s="15"/>
      <c r="G19" s="65"/>
      <c r="H19" s="15"/>
      <c r="I19" s="15"/>
      <c r="J19" s="15"/>
      <c r="K19" s="15"/>
      <c r="L19" s="15"/>
    </row>
    <row r="22" spans="1:12" x14ac:dyDescent="0.25">
      <c r="A22" s="52"/>
      <c r="B22" s="73"/>
    </row>
    <row r="23" spans="1:12" x14ac:dyDescent="0.25">
      <c r="A23" s="52"/>
      <c r="B23" s="73"/>
    </row>
  </sheetData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19FE00-22C2-4D0A-AAFC-376ABA6A9C03}">
  <dimension ref="A1:S26"/>
  <sheetViews>
    <sheetView showGridLines="0" zoomScale="115" zoomScaleNormal="115" workbookViewId="0"/>
  </sheetViews>
  <sheetFormatPr defaultColWidth="0" defaultRowHeight="11.5" x14ac:dyDescent="0.25"/>
  <cols>
    <col min="1" max="1" width="12.59765625" bestFit="1" customWidth="1"/>
    <col min="2" max="2" width="8.59765625" style="10" customWidth="1"/>
    <col min="3" max="7" width="8.59765625" customWidth="1"/>
    <col min="8" max="8" width="8.59765625" style="10" customWidth="1"/>
    <col min="9" max="12" width="8.59765625" customWidth="1"/>
    <col min="13" max="13" width="9.3984375" bestFit="1" customWidth="1"/>
    <col min="14" max="19" width="0" hidden="1" customWidth="1"/>
    <col min="20" max="16384" width="9.59765625" hidden="1"/>
  </cols>
  <sheetData>
    <row r="1" spans="2:13" s="1" customFormat="1" x14ac:dyDescent="0.25">
      <c r="B1" s="9" t="s">
        <v>25</v>
      </c>
      <c r="C1" s="2" t="s">
        <v>27</v>
      </c>
      <c r="D1" s="2" t="s">
        <v>157</v>
      </c>
      <c r="E1" s="2"/>
      <c r="H1" s="9"/>
      <c r="I1" s="2"/>
    </row>
    <row r="2" spans="2:13" ht="12" thickBot="1" x14ac:dyDescent="0.3">
      <c r="B2" s="10">
        <v>1</v>
      </c>
      <c r="C2">
        <v>8949</v>
      </c>
      <c r="D2" t="str">
        <f>IF(C2&lt;$G$3,$H$3,IF(C2&gt;$G$4,$H$5,$H$4))</f>
        <v>large</v>
      </c>
      <c r="I2" s="4"/>
    </row>
    <row r="3" spans="2:13" x14ac:dyDescent="0.25">
      <c r="B3" s="10">
        <v>2</v>
      </c>
      <c r="C3">
        <v>1596</v>
      </c>
      <c r="D3" t="str">
        <f t="shared" ref="D3:D21" si="0">IF(C3&lt;$G$3,$H$3,IF(C3&gt;$G$4,$H$5,$H$4))</f>
        <v>small</v>
      </c>
      <c r="G3" s="43">
        <v>2000</v>
      </c>
      <c r="H3" s="23" t="s">
        <v>154</v>
      </c>
      <c r="I3" s="4"/>
    </row>
    <row r="4" spans="2:13" x14ac:dyDescent="0.25">
      <c r="B4" s="10">
        <v>3</v>
      </c>
      <c r="C4">
        <v>4674</v>
      </c>
      <c r="D4" t="str">
        <f t="shared" si="0"/>
        <v>medium</v>
      </c>
      <c r="G4" s="27">
        <v>6000</v>
      </c>
      <c r="H4" s="24" t="s">
        <v>155</v>
      </c>
    </row>
    <row r="5" spans="2:13" ht="12" thickBot="1" x14ac:dyDescent="0.3">
      <c r="B5" s="10">
        <v>4</v>
      </c>
      <c r="C5">
        <v>4256</v>
      </c>
      <c r="D5" t="str">
        <f t="shared" si="0"/>
        <v>medium</v>
      </c>
      <c r="G5" s="45"/>
      <c r="H5" s="25" t="s">
        <v>156</v>
      </c>
      <c r="I5" s="4"/>
    </row>
    <row r="6" spans="2:13" x14ac:dyDescent="0.25">
      <c r="B6" s="10">
        <v>5</v>
      </c>
      <c r="C6">
        <v>5137</v>
      </c>
      <c r="D6" t="str">
        <f t="shared" si="0"/>
        <v>medium</v>
      </c>
    </row>
    <row r="7" spans="2:13" x14ac:dyDescent="0.25">
      <c r="B7" s="10">
        <v>6</v>
      </c>
      <c r="C7">
        <v>6318</v>
      </c>
      <c r="D7" t="str">
        <f t="shared" si="0"/>
        <v>large</v>
      </c>
    </row>
    <row r="8" spans="2:13" ht="12" thickBot="1" x14ac:dyDescent="0.3">
      <c r="B8" s="10">
        <v>7</v>
      </c>
      <c r="C8">
        <v>3181</v>
      </c>
      <c r="D8" t="str">
        <f t="shared" si="0"/>
        <v>medium</v>
      </c>
    </row>
    <row r="9" spans="2:13" x14ac:dyDescent="0.25">
      <c r="B9" s="10">
        <v>8</v>
      </c>
      <c r="C9">
        <v>4366</v>
      </c>
      <c r="D9" t="str">
        <f t="shared" si="0"/>
        <v>medium</v>
      </c>
      <c r="G9" s="11" t="s">
        <v>147</v>
      </c>
      <c r="H9" s="12"/>
      <c r="I9" s="12"/>
      <c r="J9" s="12"/>
      <c r="K9" s="12"/>
      <c r="L9" s="13"/>
      <c r="M9" s="15"/>
    </row>
    <row r="10" spans="2:13" x14ac:dyDescent="0.25">
      <c r="B10" s="10">
        <v>9</v>
      </c>
      <c r="C10">
        <v>6467</v>
      </c>
      <c r="D10" t="str">
        <f t="shared" si="0"/>
        <v>large</v>
      </c>
      <c r="G10" s="14"/>
      <c r="H10" s="15"/>
      <c r="I10" s="15"/>
      <c r="J10" s="15"/>
      <c r="K10" s="15"/>
      <c r="L10" s="16"/>
      <c r="M10" s="15"/>
    </row>
    <row r="11" spans="2:13" x14ac:dyDescent="0.25">
      <c r="B11" s="10">
        <v>10</v>
      </c>
      <c r="C11">
        <v>7041</v>
      </c>
      <c r="D11" t="str">
        <f t="shared" si="0"/>
        <v>large</v>
      </c>
      <c r="G11" s="17" t="s">
        <v>148</v>
      </c>
      <c r="H11" s="15"/>
      <c r="I11" s="18" t="s">
        <v>151</v>
      </c>
      <c r="J11" s="15"/>
      <c r="K11" s="15"/>
      <c r="L11" s="16"/>
      <c r="M11" s="15"/>
    </row>
    <row r="12" spans="2:13" x14ac:dyDescent="0.25">
      <c r="B12" s="10">
        <v>11</v>
      </c>
      <c r="C12">
        <v>5563</v>
      </c>
      <c r="D12" t="str">
        <f t="shared" si="0"/>
        <v>medium</v>
      </c>
      <c r="G12" s="75" t="s">
        <v>149</v>
      </c>
      <c r="H12" s="15"/>
      <c r="I12" s="18" t="s">
        <v>152</v>
      </c>
      <c r="J12" s="15"/>
      <c r="K12" s="15"/>
      <c r="L12" s="16"/>
      <c r="M12" s="15"/>
    </row>
    <row r="13" spans="2:13" ht="12" thickBot="1" x14ac:dyDescent="0.3">
      <c r="B13" s="10">
        <v>12</v>
      </c>
      <c r="C13">
        <v>4252</v>
      </c>
      <c r="D13" t="str">
        <f t="shared" si="0"/>
        <v>medium</v>
      </c>
      <c r="G13" s="76" t="s">
        <v>150</v>
      </c>
      <c r="H13" s="20"/>
      <c r="I13" s="21" t="s">
        <v>153</v>
      </c>
      <c r="J13" s="20"/>
      <c r="K13" s="20"/>
      <c r="L13" s="22"/>
      <c r="M13" s="15"/>
    </row>
    <row r="14" spans="2:13" x14ac:dyDescent="0.25">
      <c r="B14" s="10">
        <v>13</v>
      </c>
      <c r="C14">
        <v>3248</v>
      </c>
      <c r="D14" t="str">
        <f t="shared" si="0"/>
        <v>medium</v>
      </c>
    </row>
    <row r="15" spans="2:13" x14ac:dyDescent="0.25">
      <c r="B15" s="10">
        <v>14</v>
      </c>
      <c r="C15">
        <v>8256</v>
      </c>
      <c r="D15" t="str">
        <f t="shared" si="0"/>
        <v>large</v>
      </c>
    </row>
    <row r="16" spans="2:13" x14ac:dyDescent="0.25">
      <c r="B16" s="10">
        <v>15</v>
      </c>
      <c r="C16">
        <v>2813</v>
      </c>
      <c r="D16" t="str">
        <f t="shared" si="0"/>
        <v>medium</v>
      </c>
    </row>
    <row r="17" spans="2:4" x14ac:dyDescent="0.25">
      <c r="B17" s="10">
        <v>16</v>
      </c>
      <c r="C17">
        <v>2060</v>
      </c>
      <c r="D17" t="str">
        <f t="shared" si="0"/>
        <v>medium</v>
      </c>
    </row>
    <row r="18" spans="2:4" x14ac:dyDescent="0.25">
      <c r="B18" s="10">
        <v>17</v>
      </c>
      <c r="C18">
        <v>3316</v>
      </c>
      <c r="D18" t="str">
        <f t="shared" si="0"/>
        <v>medium</v>
      </c>
    </row>
    <row r="19" spans="2:4" x14ac:dyDescent="0.25">
      <c r="B19" s="10">
        <v>18</v>
      </c>
      <c r="C19">
        <v>5796</v>
      </c>
      <c r="D19" t="str">
        <f t="shared" si="0"/>
        <v>medium</v>
      </c>
    </row>
    <row r="20" spans="2:4" x14ac:dyDescent="0.25">
      <c r="B20" s="10">
        <v>19</v>
      </c>
      <c r="C20">
        <v>5330</v>
      </c>
      <c r="D20" t="str">
        <f t="shared" si="0"/>
        <v>medium</v>
      </c>
    </row>
    <row r="21" spans="2:4" x14ac:dyDescent="0.25">
      <c r="B21" s="10">
        <v>20</v>
      </c>
      <c r="C21">
        <v>1153</v>
      </c>
      <c r="D21" t="str">
        <f t="shared" si="0"/>
        <v>small</v>
      </c>
    </row>
    <row r="23" spans="2:4" s="53" customFormat="1" x14ac:dyDescent="0.25">
      <c r="B23" s="81" t="s">
        <v>207</v>
      </c>
    </row>
    <row r="24" spans="2:4" s="52" customFormat="1" x14ac:dyDescent="0.25">
      <c r="B24" s="53" t="s">
        <v>208</v>
      </c>
    </row>
    <row r="25" spans="2:4" s="52" customFormat="1" x14ac:dyDescent="0.25">
      <c r="B25" s="53"/>
    </row>
    <row r="26" spans="2:4" s="52" customFormat="1" x14ac:dyDescent="0.25"/>
  </sheetData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66D961-A00A-4843-A2E5-A0D728280E53}">
  <dimension ref="A1:S29"/>
  <sheetViews>
    <sheetView showGridLines="0" topLeftCell="A13" zoomScale="115" zoomScaleNormal="115" workbookViewId="0">
      <selection activeCell="G19" sqref="G19"/>
    </sheetView>
  </sheetViews>
  <sheetFormatPr defaultColWidth="0" defaultRowHeight="11.5" x14ac:dyDescent="0.25"/>
  <cols>
    <col min="1" max="1" width="12.59765625" bestFit="1" customWidth="1"/>
    <col min="2" max="2" width="8.59765625" style="10" customWidth="1"/>
    <col min="3" max="7" width="8.59765625" customWidth="1"/>
    <col min="8" max="8" width="8.59765625" style="10" customWidth="1"/>
    <col min="9" max="12" width="8.59765625" customWidth="1"/>
    <col min="13" max="13" width="9.3984375" bestFit="1" customWidth="1"/>
    <col min="14" max="19" width="0" hidden="1" customWidth="1"/>
    <col min="20" max="16384" width="9.59765625" hidden="1"/>
  </cols>
  <sheetData>
    <row r="1" spans="2:13" s="1" customFormat="1" x14ac:dyDescent="0.25">
      <c r="B1" s="9" t="s">
        <v>25</v>
      </c>
      <c r="C1" s="2" t="s">
        <v>27</v>
      </c>
      <c r="D1" s="2" t="s">
        <v>157</v>
      </c>
      <c r="E1" s="2"/>
      <c r="H1" s="9"/>
      <c r="I1" s="2"/>
    </row>
    <row r="2" spans="2:13" ht="12" thickBot="1" x14ac:dyDescent="0.3">
      <c r="B2" s="10">
        <v>1</v>
      </c>
      <c r="C2">
        <v>8949</v>
      </c>
      <c r="D2" t="str" cm="1">
        <f t="array" ref="D2">_xlfn.IFS(C2&lt;$I$3,$J$3,C2&lt;$I$4,$J$4,C2&gt;$I$4,$J$5)</f>
        <v>large</v>
      </c>
      <c r="I2" s="4"/>
    </row>
    <row r="3" spans="2:13" x14ac:dyDescent="0.25">
      <c r="B3" s="10">
        <v>2</v>
      </c>
      <c r="C3">
        <v>1596</v>
      </c>
      <c r="D3" t="str" cm="1">
        <f t="array" ref="D3">_xlfn.IFS(C3&lt;$I$3,$J$3,C3&lt;$I$4,$J$4,C3&gt;$I$4,$J$5)</f>
        <v>small</v>
      </c>
      <c r="I3" s="43">
        <v>2000</v>
      </c>
      <c r="J3" s="23" t="s">
        <v>154</v>
      </c>
    </row>
    <row r="4" spans="2:13" x14ac:dyDescent="0.25">
      <c r="B4" s="10">
        <v>3</v>
      </c>
      <c r="C4">
        <v>4674</v>
      </c>
      <c r="D4" t="str" cm="1">
        <f t="array" ref="D4">_xlfn.IFS(C4&lt;$I$3,$J$3,C4&lt;$I$4,$J$4,C4&gt;$I$4,$J$5)</f>
        <v>medium</v>
      </c>
      <c r="I4" s="27">
        <v>6000</v>
      </c>
      <c r="J4" s="24" t="s">
        <v>155</v>
      </c>
    </row>
    <row r="5" spans="2:13" ht="12" thickBot="1" x14ac:dyDescent="0.3">
      <c r="B5" s="10">
        <v>4</v>
      </c>
      <c r="C5">
        <v>4256</v>
      </c>
      <c r="D5" t="str" cm="1">
        <f t="array" ref="D5">_xlfn.IFS(C5&lt;$I$3,$J$3,C5&lt;$I$4,$J$4,C5&gt;$I$4,$J$5)</f>
        <v>medium</v>
      </c>
      <c r="I5" s="45"/>
      <c r="J5" s="25" t="s">
        <v>156</v>
      </c>
    </row>
    <row r="6" spans="2:13" x14ac:dyDescent="0.25">
      <c r="B6" s="10">
        <v>5</v>
      </c>
      <c r="C6">
        <v>5137</v>
      </c>
      <c r="D6" t="str" cm="1">
        <f t="array" ref="D6">_xlfn.IFS(C6&lt;$I$3,$J$3,C6&lt;$I$4,$J$4,C6&gt;$I$4,$J$5)</f>
        <v>medium</v>
      </c>
    </row>
    <row r="7" spans="2:13" x14ac:dyDescent="0.25">
      <c r="B7" s="10">
        <v>6</v>
      </c>
      <c r="C7">
        <v>6318</v>
      </c>
      <c r="D7" t="str" cm="1">
        <f t="array" ref="D7">_xlfn.IFS(C7&lt;$I$3,$J$3,C7&lt;$I$4,$J$4,C7&gt;$I$4,$J$5)</f>
        <v>large</v>
      </c>
    </row>
    <row r="8" spans="2:13" ht="12" thickBot="1" x14ac:dyDescent="0.3">
      <c r="B8" s="10">
        <v>7</v>
      </c>
      <c r="C8">
        <v>3181</v>
      </c>
      <c r="D8" t="str" cm="1">
        <f t="array" ref="D8">_xlfn.IFS(C8&lt;$I$3,$J$3,C8&lt;$I$4,$J$4,C8&gt;$I$4,$J$5)</f>
        <v>medium</v>
      </c>
    </row>
    <row r="9" spans="2:13" x14ac:dyDescent="0.25">
      <c r="B9" s="10">
        <v>8</v>
      </c>
      <c r="C9">
        <v>4366</v>
      </c>
      <c r="D9" t="str" cm="1">
        <f t="array" ref="D9">_xlfn.IFS(C9&lt;$I$3,$J$3,C9&lt;$I$4,$J$4,C9&gt;$I$4,$J$5)</f>
        <v>medium</v>
      </c>
      <c r="G9" s="11" t="s">
        <v>206</v>
      </c>
      <c r="H9" s="12"/>
      <c r="I9" s="12"/>
      <c r="J9" s="12"/>
      <c r="K9" s="12"/>
      <c r="L9" s="13"/>
      <c r="M9" s="15"/>
    </row>
    <row r="10" spans="2:13" x14ac:dyDescent="0.25">
      <c r="B10" s="10">
        <v>9</v>
      </c>
      <c r="C10">
        <v>6467</v>
      </c>
      <c r="D10" t="str" cm="1">
        <f t="array" ref="D10">_xlfn.IFS(C10&lt;$I$3,$J$3,C10&lt;$I$4,$J$4,C10&gt;$I$4,$J$5)</f>
        <v>large</v>
      </c>
      <c r="G10" s="14"/>
      <c r="H10" s="15"/>
      <c r="I10" s="15"/>
      <c r="J10" s="15"/>
      <c r="K10" s="15"/>
      <c r="L10" s="16"/>
      <c r="M10" s="15"/>
    </row>
    <row r="11" spans="2:13" x14ac:dyDescent="0.25">
      <c r="B11" s="10">
        <v>10</v>
      </c>
      <c r="C11">
        <v>7041</v>
      </c>
      <c r="D11" t="str" cm="1">
        <f t="array" ref="D11">_xlfn.IFS(C11&lt;$I$3,$J$3,C11&lt;$I$4,$J$4,C11&gt;$I$4,$J$5)</f>
        <v>large</v>
      </c>
      <c r="G11" s="17" t="s">
        <v>148</v>
      </c>
      <c r="H11" s="15"/>
      <c r="I11" s="18" t="s">
        <v>151</v>
      </c>
      <c r="J11" s="15"/>
      <c r="K11" s="15"/>
      <c r="L11" s="16"/>
      <c r="M11" s="15"/>
    </row>
    <row r="12" spans="2:13" ht="12" thickBot="1" x14ac:dyDescent="0.3">
      <c r="B12" s="10">
        <v>11</v>
      </c>
      <c r="C12">
        <v>5563</v>
      </c>
      <c r="D12" t="str" cm="1">
        <f t="array" ref="D12">_xlfn.IFS(C12&lt;$I$3,$J$3,C12&lt;$I$4,$J$4,C12&gt;$I$4,$J$5)</f>
        <v>medium</v>
      </c>
      <c r="G12" s="76" t="s">
        <v>149</v>
      </c>
      <c r="H12" s="20"/>
      <c r="I12" s="21" t="s">
        <v>152</v>
      </c>
      <c r="J12" s="20"/>
      <c r="K12" s="20"/>
      <c r="L12" s="22"/>
      <c r="M12" s="15"/>
    </row>
    <row r="13" spans="2:13" x14ac:dyDescent="0.25">
      <c r="B13" s="10">
        <v>12</v>
      </c>
      <c r="C13">
        <v>4252</v>
      </c>
      <c r="D13" t="str" cm="1">
        <f t="array" ref="D13">_xlfn.IFS(C13&lt;$I$3,$J$3,C13&lt;$I$4,$J$4,C13&gt;$I$4,$J$5)</f>
        <v>medium</v>
      </c>
      <c r="H13"/>
      <c r="M13" s="15"/>
    </row>
    <row r="14" spans="2:13" x14ac:dyDescent="0.25">
      <c r="B14" s="10">
        <v>13</v>
      </c>
      <c r="C14">
        <v>3248</v>
      </c>
      <c r="D14" t="str" cm="1">
        <f t="array" ref="D14">_xlfn.IFS(C14&lt;$I$3,$J$3,C14&lt;$I$4,$J$4,C14&gt;$I$4,$J$5)</f>
        <v>medium</v>
      </c>
    </row>
    <row r="15" spans="2:13" x14ac:dyDescent="0.25">
      <c r="B15" s="10">
        <v>14</v>
      </c>
      <c r="C15">
        <v>8256</v>
      </c>
      <c r="D15" t="str" cm="1">
        <f t="array" ref="D15">_xlfn.IFS(C15&lt;$I$3,$J$3,C15&lt;$I$4,$J$4,C15&gt;$I$4,$J$5)</f>
        <v>large</v>
      </c>
    </row>
    <row r="16" spans="2:13" x14ac:dyDescent="0.25">
      <c r="B16" s="10">
        <v>15</v>
      </c>
      <c r="C16">
        <v>2813</v>
      </c>
      <c r="D16" t="str" cm="1">
        <f t="array" ref="D16">_xlfn.IFS(C16&lt;$I$3,$J$3,C16&lt;$I$4,$J$4,C16&gt;$I$4,$J$5)</f>
        <v>medium</v>
      </c>
    </row>
    <row r="17" spans="2:4" x14ac:dyDescent="0.25">
      <c r="B17" s="10">
        <v>16</v>
      </c>
      <c r="C17">
        <v>2060</v>
      </c>
      <c r="D17" t="str" cm="1">
        <f t="array" ref="D17">_xlfn.IFS(C17&lt;$I$3,$J$3,C17&lt;$I$4,$J$4,C17&gt;$I$4,$J$5)</f>
        <v>medium</v>
      </c>
    </row>
    <row r="18" spans="2:4" x14ac:dyDescent="0.25">
      <c r="B18" s="10">
        <v>17</v>
      </c>
      <c r="C18">
        <v>3316</v>
      </c>
      <c r="D18" t="str" cm="1">
        <f t="array" ref="D18">_xlfn.IFS(C18&lt;$I$3,$J$3,C18&lt;$I$4,$J$4,C18&gt;$I$4,$J$5)</f>
        <v>medium</v>
      </c>
    </row>
    <row r="19" spans="2:4" x14ac:dyDescent="0.25">
      <c r="B19" s="10">
        <v>18</v>
      </c>
      <c r="C19">
        <v>5796</v>
      </c>
      <c r="D19" t="str" cm="1">
        <f t="array" ref="D19">_xlfn.IFS(C19&lt;$I$3,$J$3,C19&lt;$I$4,$J$4,C19&gt;$I$4,$J$5)</f>
        <v>medium</v>
      </c>
    </row>
    <row r="20" spans="2:4" x14ac:dyDescent="0.25">
      <c r="B20" s="10">
        <v>19</v>
      </c>
      <c r="C20">
        <v>5330</v>
      </c>
      <c r="D20" t="str" cm="1">
        <f t="array" ref="D20">_xlfn.IFS(C20&lt;$I$3,$J$3,C20&lt;$I$4,$J$4,C20&gt;$I$4,$J$5)</f>
        <v>medium</v>
      </c>
    </row>
    <row r="21" spans="2:4" x14ac:dyDescent="0.25">
      <c r="B21" s="10">
        <v>20</v>
      </c>
      <c r="C21">
        <v>1153</v>
      </c>
      <c r="D21" t="str" cm="1">
        <f t="array" ref="D21">_xlfn.IFS(C21&lt;$I$3,$J$3,C21&lt;$I$4,$J$4,C21&gt;$I$4,$J$5)</f>
        <v>small</v>
      </c>
    </row>
    <row r="26" spans="2:4" s="95" customFormat="1" x14ac:dyDescent="0.25">
      <c r="B26" s="81" t="s">
        <v>209</v>
      </c>
    </row>
    <row r="27" spans="2:4" s="52" customFormat="1" x14ac:dyDescent="0.25">
      <c r="B27" s="53" t="s">
        <v>210</v>
      </c>
    </row>
    <row r="28" spans="2:4" s="52" customFormat="1" x14ac:dyDescent="0.25">
      <c r="B28" s="52" t="s">
        <v>211</v>
      </c>
    </row>
    <row r="29" spans="2:4" s="52" customFormat="1" x14ac:dyDescent="0.25"/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CE4B38-AF28-40B0-8D3A-0D24EFDDF802}">
  <dimension ref="A1:Q25"/>
  <sheetViews>
    <sheetView showGridLines="0" zoomScale="115" zoomScaleNormal="115" workbookViewId="0">
      <selection activeCell="B21" sqref="B21"/>
    </sheetView>
  </sheetViews>
  <sheetFormatPr defaultColWidth="0" defaultRowHeight="11.5" x14ac:dyDescent="0.25"/>
  <cols>
    <col min="1" max="1" width="12.59765625" bestFit="1" customWidth="1"/>
    <col min="2" max="3" width="8.59765625" style="10" customWidth="1"/>
    <col min="4" max="6" width="8.59765625" customWidth="1"/>
    <col min="7" max="7" width="8.59765625" style="10" customWidth="1"/>
    <col min="8" max="11" width="8.59765625" customWidth="1"/>
    <col min="12" max="12" width="9.3984375" bestFit="1" customWidth="1"/>
    <col min="13" max="17" width="0" hidden="1" customWidth="1"/>
    <col min="18" max="16384" width="9.59765625" hidden="1"/>
  </cols>
  <sheetData>
    <row r="1" spans="2:12" s="1" customFormat="1" x14ac:dyDescent="0.25">
      <c r="B1" s="9" t="s">
        <v>25</v>
      </c>
      <c r="C1" s="9" t="s">
        <v>26</v>
      </c>
      <c r="D1" s="2" t="s">
        <v>27</v>
      </c>
      <c r="G1" s="9"/>
      <c r="H1" s="2"/>
    </row>
    <row r="2" spans="2:12" x14ac:dyDescent="0.25">
      <c r="B2" s="10">
        <v>1</v>
      </c>
      <c r="C2" s="10" t="s">
        <v>28</v>
      </c>
      <c r="D2">
        <v>8949</v>
      </c>
      <c r="H2" s="4"/>
    </row>
    <row r="3" spans="2:12" ht="12" thickBot="1" x14ac:dyDescent="0.3">
      <c r="B3" s="10">
        <v>2</v>
      </c>
      <c r="C3" s="10" t="s">
        <v>29</v>
      </c>
      <c r="D3">
        <v>1596</v>
      </c>
      <c r="H3" s="4"/>
    </row>
    <row r="4" spans="2:12" ht="12" thickBot="1" x14ac:dyDescent="0.3">
      <c r="B4" s="10">
        <v>3</v>
      </c>
      <c r="C4" s="10" t="s">
        <v>28</v>
      </c>
      <c r="D4">
        <v>4674</v>
      </c>
      <c r="G4" s="36" t="s">
        <v>28</v>
      </c>
      <c r="H4" s="35">
        <f>COUNTIF(C2:C21,G4)</f>
        <v>6</v>
      </c>
    </row>
    <row r="5" spans="2:12" x14ac:dyDescent="0.25">
      <c r="B5" s="10">
        <v>4</v>
      </c>
      <c r="C5" s="10" t="s">
        <v>29</v>
      </c>
      <c r="D5">
        <v>4256</v>
      </c>
      <c r="H5" s="4"/>
    </row>
    <row r="6" spans="2:12" x14ac:dyDescent="0.25">
      <c r="B6" s="10">
        <v>5</v>
      </c>
      <c r="C6" s="10" t="s">
        <v>30</v>
      </c>
      <c r="D6">
        <v>5137</v>
      </c>
    </row>
    <row r="7" spans="2:12" x14ac:dyDescent="0.25">
      <c r="B7" s="10">
        <v>6</v>
      </c>
      <c r="C7" s="10" t="s">
        <v>31</v>
      </c>
      <c r="D7">
        <v>6318</v>
      </c>
    </row>
    <row r="8" spans="2:12" ht="12" thickBot="1" x14ac:dyDescent="0.3">
      <c r="B8" s="10">
        <v>7</v>
      </c>
      <c r="C8" s="10" t="s">
        <v>29</v>
      </c>
      <c r="D8">
        <v>3181</v>
      </c>
    </row>
    <row r="9" spans="2:12" x14ac:dyDescent="0.25">
      <c r="B9" s="10">
        <v>8</v>
      </c>
      <c r="C9" s="10" t="s">
        <v>28</v>
      </c>
      <c r="D9">
        <v>4366</v>
      </c>
      <c r="F9" s="11" t="s">
        <v>41</v>
      </c>
      <c r="G9" s="12"/>
      <c r="H9" s="12"/>
      <c r="I9" s="12"/>
      <c r="J9" s="12"/>
      <c r="K9" s="12"/>
      <c r="L9" s="13"/>
    </row>
    <row r="10" spans="2:12" x14ac:dyDescent="0.25">
      <c r="B10" s="10">
        <v>9</v>
      </c>
      <c r="C10" s="10" t="s">
        <v>28</v>
      </c>
      <c r="D10">
        <v>6467</v>
      </c>
      <c r="F10" s="14"/>
      <c r="G10" s="15"/>
      <c r="H10" s="15"/>
      <c r="I10" s="15"/>
      <c r="J10" s="15"/>
      <c r="K10" s="15"/>
      <c r="L10" s="16"/>
    </row>
    <row r="11" spans="2:12" x14ac:dyDescent="0.25">
      <c r="B11" s="10">
        <v>10</v>
      </c>
      <c r="C11" s="10" t="s">
        <v>28</v>
      </c>
      <c r="D11">
        <v>7041</v>
      </c>
      <c r="F11" s="17" t="s">
        <v>32</v>
      </c>
      <c r="G11" s="15"/>
      <c r="H11" s="18" t="s">
        <v>33</v>
      </c>
      <c r="I11" s="15"/>
      <c r="J11" s="15"/>
      <c r="K11" s="15"/>
      <c r="L11" s="16"/>
    </row>
    <row r="12" spans="2:12" x14ac:dyDescent="0.25">
      <c r="B12" s="10">
        <v>11</v>
      </c>
      <c r="C12" s="10" t="s">
        <v>31</v>
      </c>
      <c r="D12">
        <v>5563</v>
      </c>
      <c r="F12" s="17" t="s">
        <v>34</v>
      </c>
      <c r="G12" s="15"/>
      <c r="H12" s="18" t="s">
        <v>35</v>
      </c>
      <c r="I12" s="15"/>
      <c r="J12" s="15"/>
      <c r="K12" s="15"/>
      <c r="L12" s="16"/>
    </row>
    <row r="13" spans="2:12" ht="12" thickBot="1" x14ac:dyDescent="0.3">
      <c r="B13" s="10">
        <v>12</v>
      </c>
      <c r="C13" s="10" t="s">
        <v>30</v>
      </c>
      <c r="D13">
        <v>4252</v>
      </c>
      <c r="F13" s="19"/>
      <c r="G13" s="20"/>
      <c r="H13" s="21"/>
      <c r="I13" s="20"/>
      <c r="J13" s="20"/>
      <c r="K13" s="20"/>
      <c r="L13" s="22"/>
    </row>
    <row r="14" spans="2:12" x14ac:dyDescent="0.25">
      <c r="B14" s="10">
        <v>13</v>
      </c>
      <c r="C14" s="10" t="s">
        <v>30</v>
      </c>
      <c r="D14">
        <v>3248</v>
      </c>
    </row>
    <row r="15" spans="2:12" x14ac:dyDescent="0.25">
      <c r="B15" s="10">
        <v>14</v>
      </c>
      <c r="C15" s="10" t="s">
        <v>28</v>
      </c>
      <c r="D15">
        <v>8256</v>
      </c>
    </row>
    <row r="16" spans="2:12" x14ac:dyDescent="0.25">
      <c r="B16" s="10">
        <v>15</v>
      </c>
      <c r="C16" s="10" t="s">
        <v>31</v>
      </c>
      <c r="D16">
        <v>2813</v>
      </c>
    </row>
    <row r="17" spans="2:7" x14ac:dyDescent="0.25">
      <c r="B17" s="10">
        <v>16</v>
      </c>
      <c r="C17" s="10" t="s">
        <v>30</v>
      </c>
      <c r="D17">
        <v>2060</v>
      </c>
    </row>
    <row r="18" spans="2:7" x14ac:dyDescent="0.25">
      <c r="B18" s="10">
        <v>17</v>
      </c>
      <c r="C18" s="10" t="s">
        <v>29</v>
      </c>
      <c r="D18">
        <v>3316</v>
      </c>
    </row>
    <row r="19" spans="2:7" x14ac:dyDescent="0.25">
      <c r="B19" s="10">
        <v>18</v>
      </c>
      <c r="C19" s="10" t="s">
        <v>31</v>
      </c>
      <c r="D19">
        <v>5796</v>
      </c>
    </row>
    <row r="20" spans="2:7" x14ac:dyDescent="0.25">
      <c r="B20" s="10">
        <v>19</v>
      </c>
      <c r="C20" s="10" t="s">
        <v>30</v>
      </c>
      <c r="D20">
        <v>5330</v>
      </c>
    </row>
    <row r="21" spans="2:7" x14ac:dyDescent="0.25">
      <c r="B21" s="10">
        <v>20</v>
      </c>
      <c r="C21" s="10" t="s">
        <v>31</v>
      </c>
      <c r="D21">
        <v>1153</v>
      </c>
    </row>
    <row r="23" spans="2:7" s="41" customFormat="1" x14ac:dyDescent="0.25">
      <c r="B23" s="81" t="s">
        <v>160</v>
      </c>
      <c r="C23" s="82"/>
      <c r="G23" s="82"/>
    </row>
    <row r="24" spans="2:7" s="41" customFormat="1" x14ac:dyDescent="0.25">
      <c r="B24" s="54" t="s">
        <v>161</v>
      </c>
      <c r="C24" s="82"/>
      <c r="G24" s="82"/>
    </row>
    <row r="25" spans="2:7" s="41" customFormat="1" x14ac:dyDescent="0.25">
      <c r="B25" s="82"/>
      <c r="C25" s="82"/>
      <c r="G25" s="82"/>
    </row>
  </sheetData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9EF78C-E05A-4E36-90D6-92D59B1704E8}">
  <dimension ref="A1:S20"/>
  <sheetViews>
    <sheetView showGridLines="0" topLeftCell="A12" zoomScale="130" zoomScaleNormal="130" workbookViewId="0">
      <selection activeCell="D12" sqref="D12"/>
    </sheetView>
  </sheetViews>
  <sheetFormatPr defaultColWidth="0" defaultRowHeight="11.5" x14ac:dyDescent="0.25"/>
  <cols>
    <col min="1" max="1" width="12.59765625" bestFit="1" customWidth="1"/>
    <col min="2" max="2" width="8.3984375" style="10" bestFit="1" customWidth="1"/>
    <col min="3" max="4" width="9.5" bestFit="1" customWidth="1"/>
    <col min="5" max="7" width="8.59765625" customWidth="1"/>
    <col min="8" max="8" width="8.59765625" style="10" customWidth="1"/>
    <col min="9" max="12" width="8.59765625" customWidth="1"/>
    <col min="13" max="13" width="9.3984375" bestFit="1" customWidth="1"/>
    <col min="14" max="19" width="0" hidden="1" customWidth="1"/>
    <col min="20" max="16384" width="9.59765625" hidden="1"/>
  </cols>
  <sheetData>
    <row r="1" spans="2:13" s="1" customFormat="1" x14ac:dyDescent="0.25">
      <c r="B1" s="9"/>
      <c r="C1" s="2" t="s">
        <v>47</v>
      </c>
      <c r="D1" s="2" t="s">
        <v>212</v>
      </c>
      <c r="E1" s="2"/>
      <c r="H1" s="9"/>
      <c r="I1" s="2"/>
    </row>
    <row r="2" spans="2:13" x14ac:dyDescent="0.25">
      <c r="C2" s="96">
        <v>44562</v>
      </c>
      <c r="D2">
        <v>-3000</v>
      </c>
      <c r="I2" s="4"/>
    </row>
    <row r="3" spans="2:13" x14ac:dyDescent="0.25">
      <c r="C3" s="96">
        <f>EDATE(C2,1)</f>
        <v>44593</v>
      </c>
      <c r="D3">
        <v>300</v>
      </c>
      <c r="H3"/>
      <c r="I3" s="4"/>
    </row>
    <row r="4" spans="2:13" x14ac:dyDescent="0.25">
      <c r="C4" s="96">
        <f>EDATE(C3,2)-12</f>
        <v>44640</v>
      </c>
      <c r="D4">
        <v>300</v>
      </c>
      <c r="H4"/>
    </row>
    <row r="5" spans="2:13" x14ac:dyDescent="0.25">
      <c r="C5" s="96">
        <f t="shared" ref="C5:C11" si="0">EDATE(C4,1)</f>
        <v>44671</v>
      </c>
      <c r="D5">
        <v>300</v>
      </c>
      <c r="H5"/>
      <c r="I5" s="4"/>
    </row>
    <row r="6" spans="2:13" x14ac:dyDescent="0.25">
      <c r="C6" s="96">
        <f t="shared" si="0"/>
        <v>44701</v>
      </c>
      <c r="D6">
        <v>500</v>
      </c>
    </row>
    <row r="7" spans="2:13" x14ac:dyDescent="0.25">
      <c r="C7" s="96">
        <f>EDATE(C6,3)-3</f>
        <v>44790</v>
      </c>
      <c r="D7">
        <v>300</v>
      </c>
    </row>
    <row r="8" spans="2:13" ht="12" thickBot="1" x14ac:dyDescent="0.3">
      <c r="C8" s="96">
        <f t="shared" si="0"/>
        <v>44821</v>
      </c>
      <c r="D8">
        <v>300</v>
      </c>
    </row>
    <row r="9" spans="2:13" x14ac:dyDescent="0.25">
      <c r="C9" s="96">
        <f t="shared" si="0"/>
        <v>44851</v>
      </c>
      <c r="D9">
        <v>500</v>
      </c>
      <c r="G9" s="11" t="s">
        <v>214</v>
      </c>
      <c r="H9" s="12"/>
      <c r="I9" s="12"/>
      <c r="J9" s="12"/>
      <c r="K9" s="12"/>
      <c r="L9" s="13"/>
      <c r="M9" s="15"/>
    </row>
    <row r="10" spans="2:13" x14ac:dyDescent="0.25">
      <c r="C10" s="96">
        <f>EDATE(C9,1)-3</f>
        <v>44879</v>
      </c>
      <c r="D10">
        <v>300</v>
      </c>
      <c r="G10" s="14"/>
      <c r="H10" s="15"/>
      <c r="I10" s="15"/>
      <c r="J10" s="15"/>
      <c r="K10" s="15"/>
      <c r="L10" s="16"/>
      <c r="M10" s="15"/>
    </row>
    <row r="11" spans="2:13" x14ac:dyDescent="0.25">
      <c r="C11" s="96">
        <f t="shared" si="0"/>
        <v>44909</v>
      </c>
      <c r="D11">
        <v>300</v>
      </c>
      <c r="G11" s="17" t="s">
        <v>129</v>
      </c>
      <c r="H11" s="15"/>
      <c r="I11" s="18" t="s">
        <v>87</v>
      </c>
      <c r="J11" s="15"/>
      <c r="K11" s="15"/>
      <c r="L11" s="16"/>
      <c r="M11" s="15"/>
    </row>
    <row r="12" spans="2:13" x14ac:dyDescent="0.25">
      <c r="G12" s="14" t="s">
        <v>215</v>
      </c>
      <c r="H12" s="15"/>
      <c r="I12" s="15" t="s">
        <v>217</v>
      </c>
      <c r="J12" s="15"/>
      <c r="K12" s="15"/>
      <c r="L12" s="16"/>
      <c r="M12" s="15"/>
    </row>
    <row r="13" spans="2:13" ht="12" thickBot="1" x14ac:dyDescent="0.3">
      <c r="C13" s="10" t="s">
        <v>213</v>
      </c>
      <c r="D13" s="51">
        <f>XIRR(D2:D11,C2:C11)</f>
        <v>6.1465510725975031E-2</v>
      </c>
      <c r="G13" s="93" t="s">
        <v>216</v>
      </c>
      <c r="H13" s="20"/>
      <c r="I13" s="20" t="s">
        <v>218</v>
      </c>
      <c r="J13" s="20"/>
      <c r="K13" s="20"/>
      <c r="L13" s="22"/>
      <c r="M13" s="15"/>
    </row>
    <row r="17" spans="2:2" s="53" customFormat="1" x14ac:dyDescent="0.25">
      <c r="B17" s="81" t="s">
        <v>219</v>
      </c>
    </row>
    <row r="18" spans="2:2" s="52" customFormat="1" x14ac:dyDescent="0.25">
      <c r="B18" s="53" t="s">
        <v>220</v>
      </c>
    </row>
    <row r="19" spans="2:2" s="52" customFormat="1" x14ac:dyDescent="0.25"/>
    <row r="20" spans="2:2" s="52" customFormat="1" x14ac:dyDescent="0.25"/>
  </sheetData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5CBC00-90F9-4860-A18B-14B334A8413E}">
  <dimension ref="A1:R30"/>
  <sheetViews>
    <sheetView showGridLines="0" topLeftCell="A11" zoomScale="115" zoomScaleNormal="115" workbookViewId="0">
      <selection activeCell="G33" sqref="G33"/>
    </sheetView>
  </sheetViews>
  <sheetFormatPr defaultColWidth="0" defaultRowHeight="11.5" x14ac:dyDescent="0.25"/>
  <cols>
    <col min="1" max="1" width="12.59765625" bestFit="1" customWidth="1"/>
    <col min="2" max="3" width="8.59765625" style="10" customWidth="1"/>
    <col min="4" max="4" width="14.3984375" style="10" bestFit="1" customWidth="1"/>
    <col min="5" max="7" width="8.59765625" customWidth="1"/>
    <col min="8" max="8" width="10.3984375" style="10" bestFit="1" customWidth="1"/>
    <col min="9" max="10" width="8.59765625" customWidth="1"/>
    <col min="11" max="11" width="14.8984375" customWidth="1"/>
    <col min="12" max="12" width="8.59765625" customWidth="1"/>
    <col min="13" max="13" width="9.3984375" bestFit="1" customWidth="1"/>
    <col min="14" max="18" width="0" hidden="1" customWidth="1"/>
    <col min="19" max="16384" width="9.59765625" hidden="1"/>
  </cols>
  <sheetData>
    <row r="1" spans="2:13" s="1" customFormat="1" x14ac:dyDescent="0.25">
      <c r="B1" s="9" t="s">
        <v>25</v>
      </c>
      <c r="C1" s="9" t="s">
        <v>26</v>
      </c>
      <c r="D1" s="9" t="s">
        <v>221</v>
      </c>
      <c r="E1" s="2" t="s">
        <v>27</v>
      </c>
      <c r="H1" s="9"/>
      <c r="I1" s="2"/>
    </row>
    <row r="2" spans="2:13" x14ac:dyDescent="0.25">
      <c r="B2" s="10">
        <v>1</v>
      </c>
      <c r="C2" s="10" t="s">
        <v>28</v>
      </c>
      <c r="D2" s="10" t="s">
        <v>222</v>
      </c>
      <c r="E2">
        <v>8949</v>
      </c>
      <c r="I2" s="4"/>
    </row>
    <row r="3" spans="2:13" ht="12" thickBot="1" x14ac:dyDescent="0.3">
      <c r="B3" s="10">
        <v>2</v>
      </c>
      <c r="C3" s="10" t="s">
        <v>29</v>
      </c>
      <c r="D3" s="10" t="s">
        <v>45</v>
      </c>
      <c r="E3">
        <v>1596</v>
      </c>
      <c r="G3" s="4" t="str">
        <f>C1</f>
        <v>Division</v>
      </c>
      <c r="H3" s="37" t="str">
        <f>D1</f>
        <v>Food/Drink</v>
      </c>
      <c r="I3" s="4" t="str">
        <f>E1</f>
        <v>Value £</v>
      </c>
    </row>
    <row r="4" spans="2:13" ht="12" thickBot="1" x14ac:dyDescent="0.3">
      <c r="B4" s="10">
        <v>3</v>
      </c>
      <c r="C4" s="10" t="s">
        <v>28</v>
      </c>
      <c r="D4" s="10" t="s">
        <v>45</v>
      </c>
      <c r="E4">
        <v>4674</v>
      </c>
      <c r="G4" s="36" t="s">
        <v>30</v>
      </c>
      <c r="H4" s="97" t="s">
        <v>222</v>
      </c>
      <c r="I4" s="35">
        <f>SUMIFS(E2:E21,C2:C21,G4,D2:D21,H4)</f>
        <v>5137</v>
      </c>
    </row>
    <row r="5" spans="2:13" x14ac:dyDescent="0.25">
      <c r="B5" s="10">
        <v>4</v>
      </c>
      <c r="C5" s="10" t="s">
        <v>29</v>
      </c>
      <c r="D5" s="10" t="s">
        <v>222</v>
      </c>
      <c r="E5">
        <v>4256</v>
      </c>
      <c r="I5" s="4"/>
    </row>
    <row r="6" spans="2:13" x14ac:dyDescent="0.25">
      <c r="B6" s="10">
        <v>5</v>
      </c>
      <c r="C6" s="10" t="s">
        <v>30</v>
      </c>
      <c r="D6" s="10" t="s">
        <v>222</v>
      </c>
      <c r="E6">
        <v>5137</v>
      </c>
    </row>
    <row r="7" spans="2:13" x14ac:dyDescent="0.25">
      <c r="B7" s="10">
        <v>6</v>
      </c>
      <c r="C7" s="10" t="s">
        <v>31</v>
      </c>
      <c r="D7" s="10" t="s">
        <v>222</v>
      </c>
      <c r="E7">
        <v>6318</v>
      </c>
    </row>
    <row r="8" spans="2:13" ht="12" thickBot="1" x14ac:dyDescent="0.3">
      <c r="B8" s="10">
        <v>7</v>
      </c>
      <c r="C8" s="10" t="s">
        <v>29</v>
      </c>
      <c r="D8" s="10" t="s">
        <v>45</v>
      </c>
      <c r="E8">
        <v>3181</v>
      </c>
    </row>
    <row r="9" spans="2:13" x14ac:dyDescent="0.25">
      <c r="B9" s="10">
        <v>8</v>
      </c>
      <c r="C9" s="10" t="s">
        <v>28</v>
      </c>
      <c r="D9" s="10" t="s">
        <v>45</v>
      </c>
      <c r="E9">
        <v>4366</v>
      </c>
      <c r="G9" s="11" t="s">
        <v>223</v>
      </c>
      <c r="H9" s="12"/>
      <c r="I9" s="12"/>
      <c r="J9" s="12"/>
      <c r="K9" s="12"/>
      <c r="L9" s="12"/>
      <c r="M9" s="13"/>
    </row>
    <row r="10" spans="2:13" x14ac:dyDescent="0.25">
      <c r="B10" s="10">
        <v>9</v>
      </c>
      <c r="C10" s="10" t="s">
        <v>28</v>
      </c>
      <c r="D10" s="10" t="s">
        <v>222</v>
      </c>
      <c r="E10">
        <v>6467</v>
      </c>
      <c r="G10" s="14"/>
      <c r="H10" s="15"/>
      <c r="I10" s="15"/>
      <c r="J10" s="15"/>
      <c r="K10" s="15"/>
      <c r="L10" s="15"/>
      <c r="M10" s="16"/>
    </row>
    <row r="11" spans="2:13" x14ac:dyDescent="0.25">
      <c r="B11" s="10">
        <v>10</v>
      </c>
      <c r="C11" s="10" t="s">
        <v>28</v>
      </c>
      <c r="D11" s="10" t="s">
        <v>45</v>
      </c>
      <c r="E11">
        <v>7041</v>
      </c>
      <c r="G11" s="17" t="s">
        <v>224</v>
      </c>
      <c r="H11" s="15"/>
      <c r="I11" s="18" t="s">
        <v>227</v>
      </c>
      <c r="J11" s="15"/>
      <c r="K11" s="15"/>
      <c r="L11" s="15"/>
      <c r="M11" s="16"/>
    </row>
    <row r="12" spans="2:13" x14ac:dyDescent="0.25">
      <c r="B12" s="10">
        <v>11</v>
      </c>
      <c r="C12" s="10" t="s">
        <v>31</v>
      </c>
      <c r="D12" s="10" t="s">
        <v>222</v>
      </c>
      <c r="E12">
        <v>5563</v>
      </c>
      <c r="G12" s="17" t="s">
        <v>225</v>
      </c>
      <c r="H12" s="15"/>
      <c r="I12" s="18" t="s">
        <v>228</v>
      </c>
      <c r="J12" s="15"/>
      <c r="K12" s="15"/>
      <c r="L12" s="15"/>
      <c r="M12" s="16"/>
    </row>
    <row r="13" spans="2:13" ht="12" thickBot="1" x14ac:dyDescent="0.3">
      <c r="B13" s="10">
        <v>12</v>
      </c>
      <c r="C13" s="10" t="s">
        <v>30</v>
      </c>
      <c r="D13" s="10" t="s">
        <v>45</v>
      </c>
      <c r="E13">
        <v>4252</v>
      </c>
      <c r="G13" s="19" t="s">
        <v>226</v>
      </c>
      <c r="H13" s="20"/>
      <c r="I13" s="21" t="s">
        <v>229</v>
      </c>
      <c r="J13" s="20"/>
      <c r="K13" s="20"/>
      <c r="L13" s="20"/>
      <c r="M13" s="22"/>
    </row>
    <row r="14" spans="2:13" x14ac:dyDescent="0.25">
      <c r="B14" s="10">
        <v>13</v>
      </c>
      <c r="C14" s="10" t="s">
        <v>30</v>
      </c>
      <c r="D14" s="10" t="s">
        <v>45</v>
      </c>
      <c r="E14">
        <v>3248</v>
      </c>
      <c r="G14" s="15"/>
      <c r="H14" s="65"/>
      <c r="I14" s="15"/>
      <c r="J14" s="15"/>
      <c r="K14" s="15"/>
      <c r="L14" s="15"/>
      <c r="M14" s="15"/>
    </row>
    <row r="15" spans="2:13" x14ac:dyDescent="0.25">
      <c r="B15" s="10">
        <v>14</v>
      </c>
      <c r="C15" s="10" t="s">
        <v>28</v>
      </c>
      <c r="D15" s="10" t="s">
        <v>45</v>
      </c>
      <c r="E15">
        <v>8256</v>
      </c>
    </row>
    <row r="16" spans="2:13" x14ac:dyDescent="0.25">
      <c r="B16" s="10">
        <v>15</v>
      </c>
      <c r="C16" s="10" t="s">
        <v>31</v>
      </c>
      <c r="D16" s="10" t="s">
        <v>222</v>
      </c>
      <c r="E16">
        <v>2813</v>
      </c>
    </row>
    <row r="17" spans="2:5" x14ac:dyDescent="0.25">
      <c r="B17" s="10">
        <v>16</v>
      </c>
      <c r="C17" s="10" t="s">
        <v>28</v>
      </c>
      <c r="D17" s="10" t="s">
        <v>222</v>
      </c>
      <c r="E17">
        <v>2060</v>
      </c>
    </row>
    <row r="18" spans="2:5" x14ac:dyDescent="0.25">
      <c r="B18" s="10">
        <v>17</v>
      </c>
      <c r="C18" s="10" t="s">
        <v>29</v>
      </c>
      <c r="D18" s="10" t="s">
        <v>222</v>
      </c>
      <c r="E18">
        <v>3316</v>
      </c>
    </row>
    <row r="19" spans="2:5" x14ac:dyDescent="0.25">
      <c r="B19" s="10">
        <v>18</v>
      </c>
      <c r="C19" s="10" t="s">
        <v>31</v>
      </c>
      <c r="D19" s="10" t="s">
        <v>45</v>
      </c>
      <c r="E19">
        <v>5796</v>
      </c>
    </row>
    <row r="20" spans="2:5" x14ac:dyDescent="0.25">
      <c r="B20" s="10">
        <v>19</v>
      </c>
      <c r="C20" s="10" t="s">
        <v>30</v>
      </c>
      <c r="D20" s="10" t="s">
        <v>45</v>
      </c>
      <c r="E20">
        <v>5330</v>
      </c>
    </row>
    <row r="21" spans="2:5" x14ac:dyDescent="0.25">
      <c r="B21" s="10">
        <v>20</v>
      </c>
      <c r="C21" s="10" t="s">
        <v>28</v>
      </c>
      <c r="D21" s="10" t="s">
        <v>222</v>
      </c>
      <c r="E21">
        <v>1153</v>
      </c>
    </row>
    <row r="27" spans="2:5" s="53" customFormat="1" x14ac:dyDescent="0.25">
      <c r="B27" s="81" t="s">
        <v>230</v>
      </c>
    </row>
    <row r="28" spans="2:5" s="53" customFormat="1" x14ac:dyDescent="0.25">
      <c r="B28" s="53" t="s">
        <v>231</v>
      </c>
    </row>
    <row r="29" spans="2:5" s="53" customFormat="1" x14ac:dyDescent="0.25"/>
    <row r="30" spans="2:5" s="53" customFormat="1" x14ac:dyDescent="0.25"/>
  </sheetData>
  <dataValidations count="1">
    <dataValidation type="list" allowBlank="1" showInputMessage="1" showErrorMessage="1" sqref="D2:D25" xr:uid="{9D1C42E5-7700-4401-A2A2-0393900B4846}">
      <formula1>$M$3:$M$4</formula1>
    </dataValidation>
  </dataValidations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E44A2A-3679-4B4A-A66C-77088ABFCCD2}">
  <dimension ref="A1:R22"/>
  <sheetViews>
    <sheetView showGridLines="0" zoomScale="115" zoomScaleNormal="115" workbookViewId="0">
      <selection activeCell="G19" sqref="G19"/>
    </sheetView>
  </sheetViews>
  <sheetFormatPr defaultColWidth="0" defaultRowHeight="11.5" x14ac:dyDescent="0.25"/>
  <cols>
    <col min="1" max="1" width="12.59765625" bestFit="1" customWidth="1"/>
    <col min="2" max="2" width="11.8984375" style="10" bestFit="1" customWidth="1"/>
    <col min="3" max="3" width="8.59765625" style="10" customWidth="1"/>
    <col min="4" max="4" width="14.3984375" style="10" bestFit="1" customWidth="1"/>
    <col min="5" max="7" width="8.59765625" customWidth="1"/>
    <col min="8" max="8" width="10.3984375" style="10" bestFit="1" customWidth="1"/>
    <col min="9" max="10" width="8.59765625" customWidth="1"/>
    <col min="11" max="11" width="14.8984375" customWidth="1"/>
    <col min="12" max="12" width="8.59765625" customWidth="1"/>
    <col min="13" max="13" width="9.3984375" bestFit="1" customWidth="1"/>
    <col min="14" max="18" width="0" hidden="1" customWidth="1"/>
    <col min="19" max="16384" width="9.59765625" hidden="1"/>
  </cols>
  <sheetData>
    <row r="1" spans="1:13" s="1" customFormat="1" x14ac:dyDescent="0.25">
      <c r="A1" s="1" t="s">
        <v>248</v>
      </c>
      <c r="B1" s="9"/>
      <c r="C1" s="9"/>
      <c r="D1" s="9"/>
      <c r="E1" s="2"/>
      <c r="H1" s="9"/>
      <c r="I1" s="2"/>
    </row>
    <row r="2" spans="1:13" x14ac:dyDescent="0.25">
      <c r="B2"/>
      <c r="C2"/>
      <c r="D2"/>
      <c r="I2" s="4"/>
    </row>
    <row r="3" spans="1:13" x14ac:dyDescent="0.25">
      <c r="B3" s="4" t="s">
        <v>232</v>
      </c>
      <c r="C3" s="4" t="s">
        <v>233</v>
      </c>
      <c r="D3"/>
      <c r="H3"/>
    </row>
    <row r="4" spans="1:13" x14ac:dyDescent="0.25">
      <c r="B4" s="7" t="s">
        <v>235</v>
      </c>
      <c r="C4" s="7" t="s">
        <v>234</v>
      </c>
      <c r="D4"/>
      <c r="H4"/>
    </row>
    <row r="5" spans="1:13" x14ac:dyDescent="0.25">
      <c r="B5"/>
      <c r="C5"/>
      <c r="D5"/>
      <c r="I5" s="4"/>
    </row>
    <row r="6" spans="1:13" x14ac:dyDescent="0.25">
      <c r="B6">
        <v>67</v>
      </c>
      <c r="C6">
        <v>4743</v>
      </c>
      <c r="D6"/>
    </row>
    <row r="7" spans="1:13" x14ac:dyDescent="0.25">
      <c r="B7">
        <v>24</v>
      </c>
      <c r="C7">
        <v>612</v>
      </c>
      <c r="D7"/>
    </row>
    <row r="8" spans="1:13" ht="12" thickBot="1" x14ac:dyDescent="0.3">
      <c r="B8">
        <v>78</v>
      </c>
      <c r="C8">
        <v>6766</v>
      </c>
      <c r="D8"/>
    </row>
    <row r="9" spans="1:13" x14ac:dyDescent="0.25">
      <c r="B9">
        <v>61</v>
      </c>
      <c r="C9">
        <v>4410</v>
      </c>
      <c r="D9"/>
      <c r="G9" s="11" t="s">
        <v>236</v>
      </c>
      <c r="H9" s="12"/>
      <c r="I9" s="12"/>
      <c r="J9" s="12"/>
      <c r="K9" s="12"/>
      <c r="L9" s="12"/>
      <c r="M9" s="13"/>
    </row>
    <row r="10" spans="1:13" x14ac:dyDescent="0.25">
      <c r="B10">
        <v>14</v>
      </c>
      <c r="C10">
        <v>310</v>
      </c>
      <c r="D10"/>
      <c r="G10" s="14"/>
      <c r="H10" s="15"/>
      <c r="I10" s="15"/>
      <c r="J10" s="15"/>
      <c r="K10" s="15"/>
      <c r="L10" s="15"/>
      <c r="M10" s="16"/>
    </row>
    <row r="11" spans="1:13" ht="12" thickBot="1" x14ac:dyDescent="0.3">
      <c r="B11"/>
      <c r="C11"/>
      <c r="D11"/>
      <c r="G11" s="27" t="s">
        <v>237</v>
      </c>
      <c r="H11" s="28"/>
      <c r="I11" s="28" t="s">
        <v>241</v>
      </c>
      <c r="J11" s="15"/>
      <c r="K11" s="15"/>
      <c r="L11" s="15"/>
      <c r="M11" s="16"/>
    </row>
    <row r="12" spans="1:13" ht="12" thickBot="1" x14ac:dyDescent="0.3">
      <c r="B12" s="33">
        <v>50</v>
      </c>
      <c r="C12" s="35" cm="1">
        <f t="array" ref="C12">TREND(C6:C10,B6:B10,B12)</f>
        <v>3486.6220083576045</v>
      </c>
      <c r="D12"/>
      <c r="G12" s="27" t="s">
        <v>238</v>
      </c>
      <c r="H12" s="28"/>
      <c r="I12" s="28" t="s">
        <v>242</v>
      </c>
      <c r="J12" s="15"/>
      <c r="K12" s="15"/>
      <c r="L12" s="15"/>
      <c r="M12" s="16"/>
    </row>
    <row r="13" spans="1:13" x14ac:dyDescent="0.25">
      <c r="B13"/>
      <c r="C13"/>
      <c r="D13"/>
      <c r="G13" s="27" t="s">
        <v>239</v>
      </c>
      <c r="H13" s="28"/>
      <c r="I13" s="28" t="s">
        <v>243</v>
      </c>
      <c r="J13" s="15"/>
      <c r="K13" s="15"/>
      <c r="L13" s="15"/>
      <c r="M13" s="16"/>
    </row>
    <row r="14" spans="1:13" ht="12" thickBot="1" x14ac:dyDescent="0.3">
      <c r="B14"/>
      <c r="C14"/>
      <c r="D14"/>
      <c r="G14" s="45" t="s">
        <v>240</v>
      </c>
      <c r="H14" s="29"/>
      <c r="I14" s="29" t="s">
        <v>244</v>
      </c>
      <c r="J14" s="20"/>
      <c r="K14" s="20"/>
      <c r="L14" s="20"/>
      <c r="M14" s="22"/>
    </row>
    <row r="15" spans="1:13" x14ac:dyDescent="0.25">
      <c r="B15"/>
      <c r="C15"/>
      <c r="D15"/>
    </row>
    <row r="16" spans="1:13" x14ac:dyDescent="0.25">
      <c r="B16"/>
      <c r="C16"/>
      <c r="D16"/>
    </row>
    <row r="17" spans="2:4" x14ac:dyDescent="0.25">
      <c r="B17"/>
      <c r="C17"/>
      <c r="D17"/>
    </row>
    <row r="19" spans="2:4" s="53" customFormat="1" x14ac:dyDescent="0.25">
      <c r="B19" s="81" t="s">
        <v>245</v>
      </c>
    </row>
    <row r="20" spans="2:4" s="53" customFormat="1" x14ac:dyDescent="0.25">
      <c r="B20" s="53" t="s">
        <v>246</v>
      </c>
    </row>
    <row r="21" spans="2:4" s="53" customFormat="1" x14ac:dyDescent="0.25">
      <c r="B21" s="53" t="s">
        <v>247</v>
      </c>
    </row>
    <row r="22" spans="2:4" s="53" customFormat="1" x14ac:dyDescent="0.25"/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F53F34-76B5-4C94-9F8D-17EDFFEA34E1}">
  <dimension ref="A1:Q26"/>
  <sheetViews>
    <sheetView showGridLines="0" zoomScale="115" zoomScaleNormal="115" workbookViewId="0">
      <selection activeCell="B21" sqref="B21"/>
    </sheetView>
  </sheetViews>
  <sheetFormatPr defaultColWidth="0" defaultRowHeight="11.5" x14ac:dyDescent="0.25"/>
  <cols>
    <col min="1" max="1" width="12.59765625" bestFit="1" customWidth="1"/>
    <col min="2" max="3" width="8.59765625" style="10" customWidth="1"/>
    <col min="4" max="6" width="8.59765625" customWidth="1"/>
    <col min="7" max="7" width="8.59765625" style="10" customWidth="1"/>
    <col min="8" max="11" width="8.59765625" customWidth="1"/>
    <col min="12" max="12" width="9.3984375" bestFit="1" customWidth="1"/>
    <col min="13" max="17" width="0" hidden="1" customWidth="1"/>
    <col min="18" max="16384" width="9.59765625" hidden="1"/>
  </cols>
  <sheetData>
    <row r="1" spans="2:12" s="1" customFormat="1" x14ac:dyDescent="0.25">
      <c r="B1" s="9" t="s">
        <v>25</v>
      </c>
      <c r="C1" s="9" t="s">
        <v>26</v>
      </c>
      <c r="D1" s="2" t="s">
        <v>44</v>
      </c>
      <c r="G1" s="9"/>
      <c r="H1" s="2"/>
    </row>
    <row r="2" spans="2:12" x14ac:dyDescent="0.25">
      <c r="B2" s="10">
        <v>1</v>
      </c>
      <c r="C2" s="10" t="s">
        <v>28</v>
      </c>
      <c r="D2" t="s">
        <v>45</v>
      </c>
      <c r="H2" s="4"/>
    </row>
    <row r="3" spans="2:12" ht="12" thickBot="1" x14ac:dyDescent="0.3">
      <c r="B3" s="10">
        <v>2</v>
      </c>
      <c r="C3" s="37" t="s">
        <v>29</v>
      </c>
      <c r="D3" s="4" t="s">
        <v>45</v>
      </c>
      <c r="H3" s="4"/>
    </row>
    <row r="4" spans="2:12" ht="12" thickBot="1" x14ac:dyDescent="0.3">
      <c r="B4" s="10">
        <v>3</v>
      </c>
      <c r="C4" s="10" t="s">
        <v>28</v>
      </c>
      <c r="D4" t="s">
        <v>45</v>
      </c>
      <c r="G4" s="33" t="s">
        <v>28</v>
      </c>
      <c r="H4" s="34" t="s">
        <v>46</v>
      </c>
      <c r="I4" s="35">
        <f>COUNTIFS(C2:C21,G4,D2:D21,H4)</f>
        <v>3</v>
      </c>
    </row>
    <row r="5" spans="2:12" x14ac:dyDescent="0.25">
      <c r="B5" s="10">
        <v>4</v>
      </c>
      <c r="C5" s="10" t="s">
        <v>29</v>
      </c>
      <c r="D5" t="s">
        <v>46</v>
      </c>
      <c r="H5" s="4"/>
    </row>
    <row r="6" spans="2:12" x14ac:dyDescent="0.25">
      <c r="B6" s="10">
        <v>5</v>
      </c>
      <c r="C6" s="10" t="s">
        <v>30</v>
      </c>
      <c r="D6" t="s">
        <v>46</v>
      </c>
    </row>
    <row r="7" spans="2:12" x14ac:dyDescent="0.25">
      <c r="B7" s="10">
        <v>6</v>
      </c>
      <c r="C7" s="10" t="s">
        <v>31</v>
      </c>
      <c r="D7" t="s">
        <v>45</v>
      </c>
    </row>
    <row r="8" spans="2:12" ht="12" thickBot="1" x14ac:dyDescent="0.3">
      <c r="B8" s="10">
        <v>7</v>
      </c>
      <c r="C8" s="10" t="s">
        <v>29</v>
      </c>
      <c r="D8" t="s">
        <v>46</v>
      </c>
    </row>
    <row r="9" spans="2:12" x14ac:dyDescent="0.25">
      <c r="B9" s="10">
        <v>8</v>
      </c>
      <c r="C9" s="10" t="s">
        <v>28</v>
      </c>
      <c r="D9" t="s">
        <v>45</v>
      </c>
      <c r="F9" s="11" t="s">
        <v>42</v>
      </c>
      <c r="G9" s="12"/>
      <c r="H9" s="12"/>
      <c r="I9" s="12"/>
      <c r="J9" s="12"/>
      <c r="K9" s="12"/>
      <c r="L9" s="13"/>
    </row>
    <row r="10" spans="2:12" x14ac:dyDescent="0.25">
      <c r="B10" s="10">
        <v>9</v>
      </c>
      <c r="C10" s="10" t="s">
        <v>28</v>
      </c>
      <c r="D10" t="s">
        <v>46</v>
      </c>
      <c r="F10" s="14"/>
      <c r="G10" s="15"/>
      <c r="H10" s="15"/>
      <c r="I10" s="15"/>
      <c r="J10" s="15"/>
      <c r="K10" s="15"/>
      <c r="L10" s="16"/>
    </row>
    <row r="11" spans="2:12" x14ac:dyDescent="0.25">
      <c r="B11" s="10">
        <v>10</v>
      </c>
      <c r="C11" s="10" t="s">
        <v>28</v>
      </c>
      <c r="D11" t="s">
        <v>46</v>
      </c>
      <c r="F11" s="17" t="s">
        <v>43</v>
      </c>
      <c r="G11" s="15"/>
      <c r="H11" s="18" t="s">
        <v>33</v>
      </c>
      <c r="I11" s="15"/>
      <c r="J11" s="15"/>
      <c r="K11" s="15"/>
      <c r="L11" s="16"/>
    </row>
    <row r="12" spans="2:12" x14ac:dyDescent="0.25">
      <c r="B12" s="10">
        <v>11</v>
      </c>
      <c r="C12" s="10" t="s">
        <v>31</v>
      </c>
      <c r="D12" t="s">
        <v>46</v>
      </c>
      <c r="F12" s="17" t="s">
        <v>34</v>
      </c>
      <c r="G12" s="15"/>
      <c r="H12" s="18" t="s">
        <v>35</v>
      </c>
      <c r="I12" s="15"/>
      <c r="J12" s="15"/>
      <c r="K12" s="15"/>
      <c r="L12" s="16"/>
    </row>
    <row r="13" spans="2:12" ht="12" thickBot="1" x14ac:dyDescent="0.3">
      <c r="B13" s="10">
        <v>12</v>
      </c>
      <c r="C13" s="10" t="s">
        <v>30</v>
      </c>
      <c r="D13" t="s">
        <v>45</v>
      </c>
      <c r="F13" s="19"/>
      <c r="G13" s="20"/>
      <c r="H13" s="21"/>
      <c r="I13" s="20"/>
      <c r="J13" s="20"/>
      <c r="K13" s="20"/>
      <c r="L13" s="22"/>
    </row>
    <row r="14" spans="2:12" x14ac:dyDescent="0.25">
      <c r="B14" s="10">
        <v>13</v>
      </c>
      <c r="C14" s="10" t="s">
        <v>30</v>
      </c>
      <c r="D14" t="s">
        <v>45</v>
      </c>
    </row>
    <row r="15" spans="2:12" x14ac:dyDescent="0.25">
      <c r="B15" s="10">
        <v>14</v>
      </c>
      <c r="C15" s="10" t="s">
        <v>28</v>
      </c>
      <c r="D15" t="s">
        <v>46</v>
      </c>
    </row>
    <row r="16" spans="2:12" x14ac:dyDescent="0.25">
      <c r="B16" s="10">
        <v>15</v>
      </c>
      <c r="C16" s="10" t="s">
        <v>31</v>
      </c>
      <c r="D16" t="s">
        <v>45</v>
      </c>
    </row>
    <row r="17" spans="2:4" x14ac:dyDescent="0.25">
      <c r="B17" s="10">
        <v>16</v>
      </c>
      <c r="C17" s="10" t="s">
        <v>30</v>
      </c>
      <c r="D17" t="s">
        <v>45</v>
      </c>
    </row>
    <row r="18" spans="2:4" x14ac:dyDescent="0.25">
      <c r="B18" s="10">
        <v>17</v>
      </c>
      <c r="C18" s="37" t="s">
        <v>29</v>
      </c>
      <c r="D18" s="4" t="s">
        <v>45</v>
      </c>
    </row>
    <row r="19" spans="2:4" x14ac:dyDescent="0.25">
      <c r="B19" s="10">
        <v>18</v>
      </c>
      <c r="C19" s="10" t="s">
        <v>31</v>
      </c>
      <c r="D19" t="s">
        <v>46</v>
      </c>
    </row>
    <row r="20" spans="2:4" x14ac:dyDescent="0.25">
      <c r="B20" s="10">
        <v>19</v>
      </c>
      <c r="C20" s="10" t="s">
        <v>30</v>
      </c>
      <c r="D20" t="s">
        <v>46</v>
      </c>
    </row>
    <row r="21" spans="2:4" x14ac:dyDescent="0.25">
      <c r="B21" s="10">
        <v>20</v>
      </c>
      <c r="C21" s="10" t="s">
        <v>31</v>
      </c>
      <c r="D21" t="s">
        <v>45</v>
      </c>
    </row>
    <row r="23" spans="2:4" s="54" customFormat="1" x14ac:dyDescent="0.25">
      <c r="B23" s="83" t="s">
        <v>162</v>
      </c>
    </row>
    <row r="24" spans="2:4" s="54" customFormat="1" x14ac:dyDescent="0.25">
      <c r="B24" s="54" t="s">
        <v>163</v>
      </c>
    </row>
    <row r="25" spans="2:4" s="54" customFormat="1" x14ac:dyDescent="0.25">
      <c r="B25" s="54" t="s">
        <v>164</v>
      </c>
    </row>
    <row r="26" spans="2:4" s="54" customFormat="1" x14ac:dyDescent="0.25"/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E8A2A1-2871-4B4C-88B3-C32B4F00EC87}">
  <dimension ref="A1:Q26"/>
  <sheetViews>
    <sheetView showGridLines="0" topLeftCell="A4" zoomScale="115" zoomScaleNormal="115" workbookViewId="0">
      <selection activeCell="B21" sqref="B21"/>
    </sheetView>
  </sheetViews>
  <sheetFormatPr defaultColWidth="0" defaultRowHeight="11.5" x14ac:dyDescent="0.25"/>
  <cols>
    <col min="1" max="1" width="12.59765625" bestFit="1" customWidth="1"/>
    <col min="2" max="2" width="9.09765625" style="39" bestFit="1" customWidth="1"/>
    <col min="3" max="3" width="10.59765625" style="10" bestFit="1" customWidth="1"/>
    <col min="4" max="4" width="10.5" bestFit="1" customWidth="1"/>
    <col min="5" max="6" width="8.59765625" customWidth="1"/>
    <col min="7" max="7" width="8.59765625" style="10" customWidth="1"/>
    <col min="8" max="11" width="8.59765625" customWidth="1"/>
    <col min="12" max="12" width="9.3984375" bestFit="1" customWidth="1"/>
    <col min="13" max="17" width="0" hidden="1" customWidth="1"/>
    <col min="18" max="16384" width="9.59765625" hidden="1"/>
  </cols>
  <sheetData>
    <row r="1" spans="2:12" s="1" customFormat="1" x14ac:dyDescent="0.25">
      <c r="C1" s="1" t="s">
        <v>54</v>
      </c>
    </row>
    <row r="2" spans="2:12" s="1" customFormat="1" x14ac:dyDescent="0.25">
      <c r="B2" s="38" t="s">
        <v>47</v>
      </c>
      <c r="C2" s="9" t="s">
        <v>55</v>
      </c>
      <c r="D2" s="2" t="s">
        <v>48</v>
      </c>
      <c r="G2" s="9"/>
      <c r="H2" s="2"/>
    </row>
    <row r="3" spans="2:12" x14ac:dyDescent="0.25">
      <c r="B3" s="39">
        <v>44197</v>
      </c>
      <c r="C3" s="10">
        <v>95</v>
      </c>
      <c r="D3">
        <v>2672</v>
      </c>
      <c r="H3" s="4"/>
    </row>
    <row r="4" spans="2:12" ht="12" thickBot="1" x14ac:dyDescent="0.3">
      <c r="B4" s="39">
        <f>B3+1</f>
        <v>44198</v>
      </c>
      <c r="C4" s="10">
        <v>56</v>
      </c>
      <c r="D4">
        <v>1827</v>
      </c>
      <c r="H4" s="4"/>
    </row>
    <row r="5" spans="2:12" ht="12" thickBot="1" x14ac:dyDescent="0.3">
      <c r="B5" s="39">
        <f t="shared" ref="B5:B22" si="0">B4+1</f>
        <v>44199</v>
      </c>
      <c r="C5" s="10">
        <v>89</v>
      </c>
      <c r="D5">
        <v>2548</v>
      </c>
      <c r="G5"/>
      <c r="H5" s="40">
        <f>CORREL(C3:C22,D3:D22)</f>
        <v>0.78700715642579411</v>
      </c>
    </row>
    <row r="6" spans="2:12" x14ac:dyDescent="0.25">
      <c r="B6" s="39">
        <f t="shared" si="0"/>
        <v>44200</v>
      </c>
      <c r="C6" s="10">
        <v>85</v>
      </c>
      <c r="D6">
        <v>1858</v>
      </c>
      <c r="H6" s="4"/>
    </row>
    <row r="7" spans="2:12" x14ac:dyDescent="0.25">
      <c r="B7" s="39">
        <f t="shared" si="0"/>
        <v>44201</v>
      </c>
      <c r="C7" s="10">
        <v>90</v>
      </c>
      <c r="D7">
        <v>2629</v>
      </c>
    </row>
    <row r="8" spans="2:12" x14ac:dyDescent="0.25">
      <c r="B8" s="39">
        <f t="shared" si="0"/>
        <v>44202</v>
      </c>
      <c r="C8" s="10">
        <v>80</v>
      </c>
      <c r="D8">
        <v>1980</v>
      </c>
    </row>
    <row r="9" spans="2:12" ht="12" thickBot="1" x14ac:dyDescent="0.3">
      <c r="B9" s="39">
        <f t="shared" si="0"/>
        <v>44203</v>
      </c>
      <c r="C9" s="10">
        <v>97</v>
      </c>
      <c r="D9">
        <v>2096</v>
      </c>
    </row>
    <row r="10" spans="2:12" x14ac:dyDescent="0.25">
      <c r="B10" s="39">
        <f t="shared" si="0"/>
        <v>44204</v>
      </c>
      <c r="C10" s="10">
        <v>80</v>
      </c>
      <c r="D10">
        <v>2087</v>
      </c>
      <c r="G10" s="11" t="s">
        <v>49</v>
      </c>
      <c r="H10" s="12"/>
      <c r="I10" s="12"/>
      <c r="J10" s="13"/>
      <c r="K10" s="15"/>
      <c r="L10" s="15"/>
    </row>
    <row r="11" spans="2:12" x14ac:dyDescent="0.25">
      <c r="B11" s="39">
        <f t="shared" si="0"/>
        <v>44205</v>
      </c>
      <c r="C11" s="10">
        <v>52</v>
      </c>
      <c r="D11">
        <v>1751</v>
      </c>
      <c r="G11" s="14"/>
      <c r="H11" s="15"/>
      <c r="I11" s="15"/>
      <c r="J11" s="16"/>
      <c r="K11" s="15"/>
      <c r="L11" s="15"/>
    </row>
    <row r="12" spans="2:12" x14ac:dyDescent="0.25">
      <c r="B12" s="39">
        <f t="shared" si="0"/>
        <v>44206</v>
      </c>
      <c r="C12" s="10">
        <v>51</v>
      </c>
      <c r="D12">
        <v>1040</v>
      </c>
      <c r="G12" s="17" t="s">
        <v>50</v>
      </c>
      <c r="H12" s="15"/>
      <c r="I12" s="18" t="s">
        <v>52</v>
      </c>
      <c r="J12" s="16"/>
      <c r="K12" s="15"/>
      <c r="L12" s="15"/>
    </row>
    <row r="13" spans="2:12" ht="12" thickBot="1" x14ac:dyDescent="0.3">
      <c r="B13" s="39">
        <f t="shared" si="0"/>
        <v>44207</v>
      </c>
      <c r="C13" s="10">
        <v>77</v>
      </c>
      <c r="D13">
        <v>1621</v>
      </c>
      <c r="G13" s="19" t="s">
        <v>51</v>
      </c>
      <c r="H13" s="20"/>
      <c r="I13" s="21" t="s">
        <v>53</v>
      </c>
      <c r="J13" s="22"/>
      <c r="K13" s="15"/>
      <c r="L13" s="15"/>
    </row>
    <row r="14" spans="2:12" x14ac:dyDescent="0.25">
      <c r="B14" s="39">
        <f t="shared" si="0"/>
        <v>44208</v>
      </c>
      <c r="C14" s="10">
        <v>82</v>
      </c>
      <c r="D14">
        <v>2379</v>
      </c>
      <c r="F14" s="18"/>
      <c r="G14" s="15"/>
      <c r="H14" s="18"/>
      <c r="I14" s="15"/>
      <c r="J14" s="15"/>
      <c r="K14" s="15"/>
      <c r="L14" s="15"/>
    </row>
    <row r="15" spans="2:12" x14ac:dyDescent="0.25">
      <c r="B15" s="39">
        <f t="shared" si="0"/>
        <v>44209</v>
      </c>
      <c r="C15" s="10">
        <v>65</v>
      </c>
      <c r="D15">
        <v>1924</v>
      </c>
    </row>
    <row r="16" spans="2:12" x14ac:dyDescent="0.25">
      <c r="B16" s="39">
        <f t="shared" si="0"/>
        <v>44210</v>
      </c>
      <c r="C16" s="10">
        <v>55</v>
      </c>
      <c r="D16">
        <v>1346</v>
      </c>
    </row>
    <row r="17" spans="2:4" x14ac:dyDescent="0.25">
      <c r="B17" s="39">
        <f t="shared" si="0"/>
        <v>44211</v>
      </c>
      <c r="C17" s="10">
        <v>66</v>
      </c>
      <c r="D17">
        <v>2015</v>
      </c>
    </row>
    <row r="18" spans="2:4" x14ac:dyDescent="0.25">
      <c r="B18" s="39">
        <f t="shared" si="0"/>
        <v>44212</v>
      </c>
      <c r="C18" s="10">
        <v>68</v>
      </c>
      <c r="D18">
        <v>1722</v>
      </c>
    </row>
    <row r="19" spans="2:4" x14ac:dyDescent="0.25">
      <c r="B19" s="39">
        <f t="shared" si="0"/>
        <v>44213</v>
      </c>
      <c r="C19" s="10">
        <v>99</v>
      </c>
      <c r="D19">
        <v>2930</v>
      </c>
    </row>
    <row r="20" spans="2:4" x14ac:dyDescent="0.25">
      <c r="B20" s="39">
        <f t="shared" si="0"/>
        <v>44214</v>
      </c>
      <c r="C20" s="10">
        <v>72</v>
      </c>
      <c r="D20">
        <v>1550</v>
      </c>
    </row>
    <row r="21" spans="2:4" x14ac:dyDescent="0.25">
      <c r="B21" s="39">
        <f t="shared" si="0"/>
        <v>44215</v>
      </c>
      <c r="C21" s="10">
        <v>69</v>
      </c>
      <c r="D21">
        <v>1393</v>
      </c>
    </row>
    <row r="22" spans="2:4" x14ac:dyDescent="0.25">
      <c r="B22" s="39">
        <f t="shared" si="0"/>
        <v>44216</v>
      </c>
      <c r="C22" s="10">
        <v>72</v>
      </c>
      <c r="D22">
        <v>2162</v>
      </c>
    </row>
    <row r="24" spans="2:4" s="53" customFormat="1" x14ac:dyDescent="0.25">
      <c r="B24" s="83" t="s">
        <v>166</v>
      </c>
    </row>
    <row r="25" spans="2:4" s="53" customFormat="1" x14ac:dyDescent="0.25">
      <c r="B25" s="86" t="s">
        <v>165</v>
      </c>
    </row>
    <row r="26" spans="2:4" s="53" customFormat="1" x14ac:dyDescent="0.25">
      <c r="B26" s="86"/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5C8F8F-FED7-444B-9BF9-87F709F6E153}">
  <dimension ref="A1:Q27"/>
  <sheetViews>
    <sheetView showGridLines="0" zoomScale="115" zoomScaleNormal="115" workbookViewId="0">
      <selection activeCell="B21" sqref="B21"/>
    </sheetView>
  </sheetViews>
  <sheetFormatPr defaultColWidth="0" defaultRowHeight="11.5" x14ac:dyDescent="0.25"/>
  <cols>
    <col min="1" max="1" width="12.59765625" bestFit="1" customWidth="1"/>
    <col min="2" max="3" width="8.59765625" style="10" customWidth="1"/>
    <col min="4" max="4" width="12.09765625" bestFit="1" customWidth="1"/>
    <col min="5" max="6" width="8.59765625" customWidth="1"/>
    <col min="7" max="7" width="10.59765625" style="10" bestFit="1" customWidth="1"/>
    <col min="8" max="11" width="8.59765625" customWidth="1"/>
    <col min="12" max="12" width="9.3984375" bestFit="1" customWidth="1"/>
    <col min="13" max="17" width="0" hidden="1" customWidth="1"/>
    <col min="18" max="16384" width="9.59765625" hidden="1"/>
  </cols>
  <sheetData>
    <row r="1" spans="2:12" s="1" customFormat="1" x14ac:dyDescent="0.25">
      <c r="B1" s="9" t="s">
        <v>25</v>
      </c>
      <c r="C1" s="2" t="s">
        <v>65</v>
      </c>
      <c r="D1" s="1" t="s">
        <v>63</v>
      </c>
      <c r="G1" s="9"/>
      <c r="H1" s="2" t="str">
        <f>D1</f>
        <v>Commission</v>
      </c>
    </row>
    <row r="2" spans="2:12" s="1" customFormat="1" ht="12" thickBot="1" x14ac:dyDescent="0.3">
      <c r="B2" s="9"/>
      <c r="C2" s="2" t="s">
        <v>64</v>
      </c>
      <c r="D2" s="2" t="s">
        <v>64</v>
      </c>
      <c r="G2" s="9"/>
      <c r="H2" s="2" t="s">
        <v>67</v>
      </c>
    </row>
    <row r="3" spans="2:12" x14ac:dyDescent="0.25">
      <c r="B3" s="10">
        <v>1</v>
      </c>
      <c r="C3">
        <v>8949</v>
      </c>
      <c r="D3">
        <f>IF(C3&lt;$F$3,$H$3*C3,$H$4*C3)</f>
        <v>894.90000000000009</v>
      </c>
      <c r="F3" s="43">
        <v>6000</v>
      </c>
      <c r="G3" s="88" t="s">
        <v>66</v>
      </c>
      <c r="H3" s="44">
        <v>0.05</v>
      </c>
    </row>
    <row r="4" spans="2:12" ht="12" thickBot="1" x14ac:dyDescent="0.3">
      <c r="B4" s="10">
        <v>2</v>
      </c>
      <c r="C4">
        <v>1000</v>
      </c>
      <c r="D4">
        <f t="shared" ref="D4:D22" si="0">IF(C4&lt;$F$3,$H$3*C4,$H$4*C4)</f>
        <v>50</v>
      </c>
      <c r="F4" s="45"/>
      <c r="G4" s="89" t="s">
        <v>200</v>
      </c>
      <c r="H4" s="46">
        <v>0.1</v>
      </c>
    </row>
    <row r="5" spans="2:12" x14ac:dyDescent="0.25">
      <c r="B5" s="10">
        <v>3</v>
      </c>
      <c r="C5">
        <v>4674</v>
      </c>
      <c r="D5">
        <f t="shared" si="0"/>
        <v>233.70000000000002</v>
      </c>
    </row>
    <row r="6" spans="2:12" x14ac:dyDescent="0.25">
      <c r="B6" s="10">
        <v>4</v>
      </c>
      <c r="C6">
        <v>4256</v>
      </c>
      <c r="D6">
        <f t="shared" si="0"/>
        <v>212.8</v>
      </c>
      <c r="H6" s="4"/>
    </row>
    <row r="7" spans="2:12" x14ac:dyDescent="0.25">
      <c r="B7" s="10">
        <v>5</v>
      </c>
      <c r="C7">
        <v>5137</v>
      </c>
      <c r="D7">
        <f t="shared" si="0"/>
        <v>256.85000000000002</v>
      </c>
    </row>
    <row r="8" spans="2:12" x14ac:dyDescent="0.25">
      <c r="B8" s="10">
        <v>6</v>
      </c>
      <c r="C8">
        <v>10000</v>
      </c>
      <c r="D8">
        <f t="shared" si="0"/>
        <v>1000</v>
      </c>
    </row>
    <row r="9" spans="2:12" ht="12" thickBot="1" x14ac:dyDescent="0.3">
      <c r="B9" s="10">
        <v>7</v>
      </c>
      <c r="C9">
        <v>3181</v>
      </c>
      <c r="D9">
        <f t="shared" si="0"/>
        <v>159.05000000000001</v>
      </c>
    </row>
    <row r="10" spans="2:12" x14ac:dyDescent="0.25">
      <c r="B10" s="10">
        <v>8</v>
      </c>
      <c r="C10">
        <v>4366</v>
      </c>
      <c r="D10">
        <f t="shared" si="0"/>
        <v>218.3</v>
      </c>
      <c r="F10" s="11" t="s">
        <v>56</v>
      </c>
      <c r="G10" s="12"/>
      <c r="H10" s="12"/>
      <c r="I10" s="12"/>
      <c r="J10" s="12"/>
      <c r="K10" s="12"/>
      <c r="L10" s="13"/>
    </row>
    <row r="11" spans="2:12" x14ac:dyDescent="0.25">
      <c r="B11" s="10">
        <v>9</v>
      </c>
      <c r="C11">
        <v>6467</v>
      </c>
      <c r="D11">
        <f t="shared" si="0"/>
        <v>646.70000000000005</v>
      </c>
      <c r="F11" s="14"/>
      <c r="G11" s="15"/>
      <c r="H11" s="15"/>
      <c r="I11" s="15"/>
      <c r="J11" s="15"/>
      <c r="K11" s="15"/>
      <c r="L11" s="16"/>
    </row>
    <row r="12" spans="2:12" x14ac:dyDescent="0.25">
      <c r="B12" s="10">
        <v>10</v>
      </c>
      <c r="C12">
        <v>7041</v>
      </c>
      <c r="D12">
        <f t="shared" si="0"/>
        <v>704.1</v>
      </c>
      <c r="F12" s="17" t="s">
        <v>57</v>
      </c>
      <c r="G12" s="15"/>
      <c r="H12" s="18" t="s">
        <v>60</v>
      </c>
      <c r="I12" s="15"/>
      <c r="J12" s="15"/>
      <c r="K12" s="15"/>
      <c r="L12" s="16"/>
    </row>
    <row r="13" spans="2:12" x14ac:dyDescent="0.25">
      <c r="B13" s="10">
        <v>11</v>
      </c>
      <c r="C13">
        <v>5563</v>
      </c>
      <c r="D13">
        <f t="shared" si="0"/>
        <v>278.15000000000003</v>
      </c>
      <c r="F13" s="17" t="s">
        <v>58</v>
      </c>
      <c r="G13" s="15"/>
      <c r="H13" s="18" t="s">
        <v>61</v>
      </c>
      <c r="I13" s="15"/>
      <c r="J13" s="15"/>
      <c r="K13" s="15"/>
      <c r="L13" s="16"/>
    </row>
    <row r="14" spans="2:12" ht="12" thickBot="1" x14ac:dyDescent="0.3">
      <c r="B14" s="10">
        <v>12</v>
      </c>
      <c r="C14">
        <v>4252</v>
      </c>
      <c r="D14">
        <f>IF(C14&lt;$F$3,$H$3*C14,$H$4*C14)</f>
        <v>212.60000000000002</v>
      </c>
      <c r="F14" s="19" t="s">
        <v>59</v>
      </c>
      <c r="G14" s="20"/>
      <c r="H14" s="21" t="s">
        <v>62</v>
      </c>
      <c r="I14" s="20"/>
      <c r="J14" s="20"/>
      <c r="K14" s="20"/>
      <c r="L14" s="22"/>
    </row>
    <row r="15" spans="2:12" x14ac:dyDescent="0.25">
      <c r="B15" s="10">
        <v>13</v>
      </c>
      <c r="C15">
        <v>3248</v>
      </c>
      <c r="D15">
        <f t="shared" si="0"/>
        <v>162.4</v>
      </c>
    </row>
    <row r="16" spans="2:12" x14ac:dyDescent="0.25">
      <c r="B16" s="10">
        <v>14</v>
      </c>
      <c r="C16">
        <v>8256</v>
      </c>
      <c r="D16">
        <f t="shared" si="0"/>
        <v>825.6</v>
      </c>
    </row>
    <row r="17" spans="2:4" x14ac:dyDescent="0.25">
      <c r="B17" s="10">
        <v>15</v>
      </c>
      <c r="C17">
        <v>2813</v>
      </c>
      <c r="D17">
        <f t="shared" si="0"/>
        <v>140.65</v>
      </c>
    </row>
    <row r="18" spans="2:4" x14ac:dyDescent="0.25">
      <c r="B18" s="10">
        <v>16</v>
      </c>
      <c r="C18">
        <v>2060</v>
      </c>
      <c r="D18">
        <f t="shared" si="0"/>
        <v>103</v>
      </c>
    </row>
    <row r="19" spans="2:4" x14ac:dyDescent="0.25">
      <c r="B19" s="10">
        <v>17</v>
      </c>
      <c r="C19">
        <v>3316</v>
      </c>
      <c r="D19">
        <f t="shared" si="0"/>
        <v>165.8</v>
      </c>
    </row>
    <row r="20" spans="2:4" x14ac:dyDescent="0.25">
      <c r="B20" s="10">
        <v>18</v>
      </c>
      <c r="C20">
        <v>5796</v>
      </c>
      <c r="D20">
        <f t="shared" si="0"/>
        <v>289.8</v>
      </c>
    </row>
    <row r="21" spans="2:4" x14ac:dyDescent="0.25">
      <c r="B21" s="10">
        <v>19</v>
      </c>
      <c r="C21">
        <v>5330</v>
      </c>
      <c r="D21">
        <f t="shared" si="0"/>
        <v>266.5</v>
      </c>
    </row>
    <row r="22" spans="2:4" x14ac:dyDescent="0.25">
      <c r="B22" s="10">
        <v>20</v>
      </c>
      <c r="C22">
        <v>1153</v>
      </c>
      <c r="D22">
        <f t="shared" si="0"/>
        <v>57.650000000000006</v>
      </c>
    </row>
    <row r="25" spans="2:4" s="53" customFormat="1" x14ac:dyDescent="0.25">
      <c r="B25" s="83" t="s">
        <v>167</v>
      </c>
    </row>
    <row r="26" spans="2:4" s="53" customFormat="1" x14ac:dyDescent="0.25">
      <c r="B26" s="53" t="s">
        <v>168</v>
      </c>
    </row>
    <row r="27" spans="2:4" s="53" customFormat="1" x14ac:dyDescent="0.25">
      <c r="B27" s="53" t="s">
        <v>169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A296CD-7A63-4AA3-86F0-48508D88A683}">
  <dimension ref="A1:Q22"/>
  <sheetViews>
    <sheetView showGridLines="0" zoomScale="115" zoomScaleNormal="115" workbookViewId="0">
      <selection activeCell="B21" sqref="B21"/>
    </sheetView>
  </sheetViews>
  <sheetFormatPr defaultColWidth="0" defaultRowHeight="11.5" x14ac:dyDescent="0.25"/>
  <cols>
    <col min="1" max="1" width="12.59765625" bestFit="1" customWidth="1"/>
    <col min="2" max="3" width="8.59765625" style="10" customWidth="1"/>
    <col min="4" max="4" width="12.09765625" bestFit="1" customWidth="1"/>
    <col min="5" max="6" width="8.59765625" customWidth="1"/>
    <col min="7" max="7" width="8.59765625" style="10" customWidth="1"/>
    <col min="8" max="11" width="8.59765625" customWidth="1"/>
    <col min="12" max="12" width="9.3984375" bestFit="1" customWidth="1"/>
    <col min="13" max="17" width="0" hidden="1" customWidth="1"/>
    <col min="18" max="16384" width="9.59765625" hidden="1"/>
  </cols>
  <sheetData>
    <row r="1" spans="2:12" s="1" customFormat="1" x14ac:dyDescent="0.25">
      <c r="B1" s="9"/>
      <c r="C1" s="2" t="s">
        <v>74</v>
      </c>
      <c r="G1" s="9"/>
      <c r="H1" s="2"/>
    </row>
    <row r="2" spans="2:12" s="1" customFormat="1" x14ac:dyDescent="0.25">
      <c r="B2" s="9" t="s">
        <v>73</v>
      </c>
      <c r="C2" s="2" t="s">
        <v>75</v>
      </c>
      <c r="D2" s="2"/>
      <c r="G2" s="9"/>
      <c r="H2" s="2"/>
    </row>
    <row r="3" spans="2:12" ht="12" thickBot="1" x14ac:dyDescent="0.3">
      <c r="B3" s="10">
        <v>1</v>
      </c>
      <c r="C3">
        <v>-10000</v>
      </c>
      <c r="F3" s="28"/>
      <c r="G3" s="47"/>
      <c r="H3" s="48"/>
    </row>
    <row r="4" spans="2:12" ht="12" thickBot="1" x14ac:dyDescent="0.3">
      <c r="B4" s="10">
        <v>2</v>
      </c>
      <c r="C4">
        <v>1000</v>
      </c>
      <c r="F4" s="49">
        <f>IRR(C3:C12)</f>
        <v>0.20332928993958244</v>
      </c>
      <c r="G4" s="47"/>
      <c r="H4" s="48"/>
    </row>
    <row r="5" spans="2:12" x14ac:dyDescent="0.25">
      <c r="B5" s="10">
        <v>3</v>
      </c>
      <c r="C5">
        <v>634</v>
      </c>
    </row>
    <row r="6" spans="2:12" x14ac:dyDescent="0.25">
      <c r="B6" s="10">
        <v>4</v>
      </c>
      <c r="C6">
        <v>7362</v>
      </c>
      <c r="H6" s="4"/>
    </row>
    <row r="7" spans="2:12" x14ac:dyDescent="0.25">
      <c r="B7" s="10">
        <v>5</v>
      </c>
      <c r="C7">
        <v>231</v>
      </c>
    </row>
    <row r="8" spans="2:12" x14ac:dyDescent="0.25">
      <c r="B8" s="10">
        <v>6</v>
      </c>
      <c r="C8">
        <v>1232</v>
      </c>
    </row>
    <row r="9" spans="2:12" ht="12" thickBot="1" x14ac:dyDescent="0.3">
      <c r="B9" s="10">
        <v>7</v>
      </c>
      <c r="C9">
        <v>3181</v>
      </c>
    </row>
    <row r="10" spans="2:12" x14ac:dyDescent="0.25">
      <c r="B10" s="10">
        <v>8</v>
      </c>
      <c r="C10">
        <v>4366</v>
      </c>
      <c r="F10" s="11" t="s">
        <v>68</v>
      </c>
      <c r="G10" s="12"/>
      <c r="H10" s="12"/>
      <c r="I10" s="12"/>
      <c r="J10" s="13"/>
      <c r="K10" s="15"/>
      <c r="L10" s="15"/>
    </row>
    <row r="11" spans="2:12" x14ac:dyDescent="0.25">
      <c r="B11" s="10">
        <v>9</v>
      </c>
      <c r="C11">
        <v>1467</v>
      </c>
      <c r="F11" s="14"/>
      <c r="G11"/>
      <c r="J11" s="16"/>
      <c r="K11" s="15"/>
      <c r="L11" s="15"/>
    </row>
    <row r="12" spans="2:12" x14ac:dyDescent="0.25">
      <c r="B12" s="10">
        <v>10</v>
      </c>
      <c r="C12">
        <v>7041</v>
      </c>
      <c r="F12" s="17" t="s">
        <v>69</v>
      </c>
      <c r="G12"/>
      <c r="H12" s="90" t="s">
        <v>71</v>
      </c>
      <c r="J12" s="16"/>
      <c r="K12" s="15"/>
      <c r="L12" s="15"/>
    </row>
    <row r="13" spans="2:12" x14ac:dyDescent="0.25">
      <c r="C13"/>
      <c r="F13" s="17" t="s">
        <v>70</v>
      </c>
      <c r="G13"/>
      <c r="H13" s="90" t="s">
        <v>72</v>
      </c>
      <c r="J13" s="16"/>
      <c r="K13" s="15"/>
      <c r="L13" s="15"/>
    </row>
    <row r="14" spans="2:12" ht="12" thickBot="1" x14ac:dyDescent="0.3">
      <c r="C14"/>
      <c r="F14" s="17"/>
      <c r="G14"/>
      <c r="H14" s="90"/>
      <c r="J14" s="16"/>
      <c r="K14" s="15"/>
      <c r="L14" s="15"/>
    </row>
    <row r="15" spans="2:12" x14ac:dyDescent="0.25">
      <c r="C15"/>
      <c r="F15" s="91" t="s">
        <v>201</v>
      </c>
      <c r="G15" s="92"/>
      <c r="H15" s="12"/>
      <c r="I15" s="12"/>
      <c r="J15" s="13"/>
    </row>
    <row r="16" spans="2:12" s="53" customFormat="1" ht="12" thickBot="1" x14ac:dyDescent="0.3">
      <c r="F16" s="93" t="s">
        <v>202</v>
      </c>
      <c r="G16" s="94"/>
      <c r="H16" s="20"/>
      <c r="I16" s="20"/>
      <c r="J16" s="22"/>
    </row>
    <row r="17" spans="2:3" s="53" customFormat="1" x14ac:dyDescent="0.25"/>
    <row r="18" spans="2:3" s="53" customFormat="1" x14ac:dyDescent="0.25">
      <c r="B18" s="83" t="s">
        <v>170</v>
      </c>
    </row>
    <row r="19" spans="2:3" s="53" customFormat="1" x14ac:dyDescent="0.25">
      <c r="B19" s="53" t="s">
        <v>171</v>
      </c>
    </row>
    <row r="20" spans="2:3" x14ac:dyDescent="0.25">
      <c r="B20" s="53" t="s">
        <v>172</v>
      </c>
      <c r="C20"/>
    </row>
    <row r="21" spans="2:3" x14ac:dyDescent="0.25">
      <c r="B21" s="53" t="s">
        <v>173</v>
      </c>
      <c r="C21"/>
    </row>
    <row r="22" spans="2:3" x14ac:dyDescent="0.25">
      <c r="C22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CC77E1-55BB-471E-B99E-ED214E160D38}">
  <dimension ref="A1:Q22"/>
  <sheetViews>
    <sheetView showGridLines="0" zoomScale="115" zoomScaleNormal="115" workbookViewId="0">
      <selection activeCell="B21" sqref="B21"/>
    </sheetView>
  </sheetViews>
  <sheetFormatPr defaultColWidth="0" defaultRowHeight="11.5" x14ac:dyDescent="0.25"/>
  <cols>
    <col min="1" max="1" width="12.59765625" bestFit="1" customWidth="1"/>
    <col min="2" max="3" width="8.59765625" style="10" customWidth="1"/>
    <col min="4" max="4" width="12.09765625" bestFit="1" customWidth="1"/>
    <col min="5" max="5" width="11.8984375" bestFit="1" customWidth="1"/>
    <col min="6" max="6" width="8.59765625" customWidth="1"/>
    <col min="7" max="7" width="8.59765625" style="10" customWidth="1"/>
    <col min="8" max="11" width="8.59765625" customWidth="1"/>
    <col min="12" max="12" width="9.3984375" bestFit="1" customWidth="1"/>
    <col min="13" max="17" width="0" hidden="1" customWidth="1"/>
    <col min="18" max="16384" width="9.59765625" hidden="1"/>
  </cols>
  <sheetData>
    <row r="1" spans="2:12" s="1" customFormat="1" x14ac:dyDescent="0.25">
      <c r="B1" s="9"/>
      <c r="C1" s="2" t="s">
        <v>74</v>
      </c>
      <c r="G1" s="9"/>
      <c r="H1" s="2"/>
    </row>
    <row r="2" spans="2:12" s="1" customFormat="1" x14ac:dyDescent="0.25">
      <c r="B2" s="9" t="s">
        <v>73</v>
      </c>
      <c r="C2" s="2" t="s">
        <v>75</v>
      </c>
      <c r="D2" s="2"/>
      <c r="G2" s="9"/>
      <c r="H2" s="2"/>
    </row>
    <row r="3" spans="2:12" x14ac:dyDescent="0.25">
      <c r="B3" s="10">
        <v>1</v>
      </c>
      <c r="C3">
        <v>-10000</v>
      </c>
      <c r="F3" s="28"/>
      <c r="G3" s="47"/>
      <c r="H3" s="48"/>
    </row>
    <row r="4" spans="2:12" x14ac:dyDescent="0.25">
      <c r="B4" s="10">
        <v>2</v>
      </c>
      <c r="C4">
        <v>1000</v>
      </c>
      <c r="E4" t="str">
        <f>F13</f>
        <v>Finance rate</v>
      </c>
      <c r="F4" s="51">
        <v>0.06</v>
      </c>
      <c r="G4" s="53" t="s">
        <v>81</v>
      </c>
      <c r="H4" s="48"/>
    </row>
    <row r="5" spans="2:12" x14ac:dyDescent="0.25">
      <c r="B5" s="10">
        <v>3</v>
      </c>
      <c r="C5">
        <v>634</v>
      </c>
      <c r="E5" t="str">
        <f>F14</f>
        <v>Reinvest rate</v>
      </c>
      <c r="F5" s="51">
        <v>0.01</v>
      </c>
      <c r="G5" s="54" t="s">
        <v>82</v>
      </c>
    </row>
    <row r="6" spans="2:12" ht="12" thickBot="1" x14ac:dyDescent="0.3">
      <c r="B6" s="10">
        <v>4</v>
      </c>
      <c r="C6">
        <v>7362</v>
      </c>
      <c r="H6" s="4"/>
    </row>
    <row r="7" spans="2:12" ht="12" thickBot="1" x14ac:dyDescent="0.3">
      <c r="B7" s="10">
        <v>5</v>
      </c>
      <c r="C7">
        <v>231</v>
      </c>
      <c r="E7" s="33" t="s">
        <v>83</v>
      </c>
      <c r="F7" s="55">
        <f>MIRR(C3:C12,F4,F5)</f>
        <v>0.11830847749665319</v>
      </c>
    </row>
    <row r="8" spans="2:12" x14ac:dyDescent="0.25">
      <c r="B8" s="10">
        <v>6</v>
      </c>
      <c r="C8">
        <v>1232</v>
      </c>
    </row>
    <row r="9" spans="2:12" ht="12" thickBot="1" x14ac:dyDescent="0.3">
      <c r="B9" s="10">
        <v>7</v>
      </c>
      <c r="C9">
        <v>3181</v>
      </c>
    </row>
    <row r="10" spans="2:12" x14ac:dyDescent="0.25">
      <c r="B10" s="10">
        <v>8</v>
      </c>
      <c r="C10">
        <v>4366</v>
      </c>
      <c r="F10" s="11" t="s">
        <v>76</v>
      </c>
      <c r="G10" s="12"/>
      <c r="H10" s="12"/>
      <c r="I10" s="12"/>
      <c r="J10" s="13"/>
      <c r="K10" s="15"/>
      <c r="L10" s="15"/>
    </row>
    <row r="11" spans="2:12" x14ac:dyDescent="0.25">
      <c r="B11" s="10">
        <v>9</v>
      </c>
      <c r="C11">
        <v>1467</v>
      </c>
      <c r="F11" s="14"/>
      <c r="G11" s="15"/>
      <c r="H11" s="15"/>
      <c r="I11" s="15"/>
      <c r="J11" s="16"/>
      <c r="K11" s="15"/>
      <c r="L11" s="15"/>
    </row>
    <row r="12" spans="2:12" x14ac:dyDescent="0.25">
      <c r="B12" s="10">
        <v>10</v>
      </c>
      <c r="C12">
        <v>7041</v>
      </c>
      <c r="F12" s="17" t="s">
        <v>69</v>
      </c>
      <c r="G12" s="15"/>
      <c r="H12" s="18" t="s">
        <v>71</v>
      </c>
      <c r="I12" s="15"/>
      <c r="J12" s="16"/>
      <c r="K12" s="15"/>
      <c r="L12" s="15"/>
    </row>
    <row r="13" spans="2:12" x14ac:dyDescent="0.25">
      <c r="C13"/>
      <c r="F13" s="17" t="s">
        <v>77</v>
      </c>
      <c r="G13" s="15"/>
      <c r="H13" s="18" t="s">
        <v>79</v>
      </c>
      <c r="I13" s="15"/>
      <c r="J13" s="16"/>
      <c r="K13" s="15"/>
      <c r="L13" s="15"/>
    </row>
    <row r="14" spans="2:12" ht="12" thickBot="1" x14ac:dyDescent="0.3">
      <c r="C14"/>
      <c r="F14" s="56" t="s">
        <v>78</v>
      </c>
      <c r="G14" s="20"/>
      <c r="H14" s="21" t="s">
        <v>80</v>
      </c>
      <c r="I14" s="20"/>
      <c r="J14" s="22"/>
      <c r="K14" s="15"/>
      <c r="L14" s="15"/>
    </row>
    <row r="15" spans="2:12" x14ac:dyDescent="0.25">
      <c r="C15"/>
    </row>
    <row r="16" spans="2:12" x14ac:dyDescent="0.25">
      <c r="C16"/>
    </row>
    <row r="17" spans="2:7" s="85" customFormat="1" x14ac:dyDescent="0.25">
      <c r="B17" s="81" t="s">
        <v>174</v>
      </c>
      <c r="G17" s="84"/>
    </row>
    <row r="18" spans="2:7" s="53" customFormat="1" x14ac:dyDescent="0.25">
      <c r="B18" s="53" t="s">
        <v>175</v>
      </c>
    </row>
    <row r="19" spans="2:7" s="53" customFormat="1" x14ac:dyDescent="0.25">
      <c r="B19" s="53" t="s">
        <v>176</v>
      </c>
    </row>
    <row r="20" spans="2:7" s="85" customFormat="1" x14ac:dyDescent="0.25">
      <c r="B20" s="84"/>
      <c r="G20" s="84"/>
    </row>
    <row r="21" spans="2:7" x14ac:dyDescent="0.25">
      <c r="C21"/>
    </row>
    <row r="22" spans="2:7" x14ac:dyDescent="0.25">
      <c r="C22"/>
    </row>
  </sheetData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2EA592-B32C-441D-BFD2-DC186F1101B8}">
  <dimension ref="A1:Q22"/>
  <sheetViews>
    <sheetView showGridLines="0" zoomScale="115" zoomScaleNormal="115" workbookViewId="0">
      <selection activeCell="B21" sqref="B21"/>
    </sheetView>
  </sheetViews>
  <sheetFormatPr defaultColWidth="0" defaultRowHeight="11.5" x14ac:dyDescent="0.25"/>
  <cols>
    <col min="1" max="1" width="12.59765625" bestFit="1" customWidth="1"/>
    <col min="2" max="3" width="8.59765625" style="10" customWidth="1"/>
    <col min="4" max="4" width="12.09765625" bestFit="1" customWidth="1"/>
    <col min="5" max="5" width="12.8984375" bestFit="1" customWidth="1"/>
    <col min="6" max="6" width="8.59765625" customWidth="1"/>
    <col min="7" max="7" width="8.59765625" style="10" customWidth="1"/>
    <col min="8" max="11" width="8.59765625" customWidth="1"/>
    <col min="12" max="12" width="9.3984375" bestFit="1" customWidth="1"/>
    <col min="13" max="17" width="0" hidden="1" customWidth="1"/>
    <col min="18" max="16384" width="9.59765625" hidden="1"/>
  </cols>
  <sheetData>
    <row r="1" spans="2:12" s="1" customFormat="1" x14ac:dyDescent="0.25">
      <c r="B1" s="9"/>
      <c r="C1" s="2" t="s">
        <v>74</v>
      </c>
      <c r="G1" s="9"/>
      <c r="H1" s="2"/>
    </row>
    <row r="2" spans="2:12" s="1" customFormat="1" x14ac:dyDescent="0.25">
      <c r="B2" s="9" t="s">
        <v>73</v>
      </c>
      <c r="C2" s="2" t="s">
        <v>75</v>
      </c>
      <c r="D2" s="2"/>
      <c r="G2" s="9"/>
      <c r="H2" s="2"/>
    </row>
    <row r="3" spans="2:12" x14ac:dyDescent="0.25">
      <c r="B3" s="10">
        <v>0</v>
      </c>
      <c r="C3" s="10">
        <v>-10000</v>
      </c>
      <c r="F3" s="28"/>
      <c r="G3" s="47"/>
      <c r="H3" s="48"/>
    </row>
    <row r="4" spans="2:12" x14ac:dyDescent="0.25">
      <c r="B4" s="10">
        <v>1</v>
      </c>
      <c r="C4">
        <v>234</v>
      </c>
      <c r="E4" s="41" t="s">
        <v>88</v>
      </c>
      <c r="F4" s="42">
        <v>0.04</v>
      </c>
      <c r="G4" s="53"/>
      <c r="H4" s="48"/>
    </row>
    <row r="5" spans="2:12" ht="12" thickBot="1" x14ac:dyDescent="0.3">
      <c r="B5" s="10">
        <v>2</v>
      </c>
      <c r="C5">
        <v>1000</v>
      </c>
      <c r="F5" s="51"/>
      <c r="G5" s="54"/>
    </row>
    <row r="6" spans="2:12" ht="12" thickBot="1" x14ac:dyDescent="0.3">
      <c r="B6" s="10">
        <v>3</v>
      </c>
      <c r="C6">
        <v>634</v>
      </c>
      <c r="E6" s="33" t="s">
        <v>89</v>
      </c>
      <c r="F6" s="35">
        <f>NPV(F4,C4:C13)+C3</f>
        <v>1413.2653439356691</v>
      </c>
      <c r="H6" s="4"/>
    </row>
    <row r="7" spans="2:12" x14ac:dyDescent="0.25">
      <c r="B7" s="10">
        <v>4</v>
      </c>
      <c r="C7">
        <v>362</v>
      </c>
    </row>
    <row r="8" spans="2:12" x14ac:dyDescent="0.25">
      <c r="B8" s="10">
        <v>5</v>
      </c>
      <c r="C8">
        <v>231</v>
      </c>
    </row>
    <row r="9" spans="2:12" ht="12" thickBot="1" x14ac:dyDescent="0.3">
      <c r="B9" s="10">
        <v>6</v>
      </c>
      <c r="C9">
        <v>1232</v>
      </c>
    </row>
    <row r="10" spans="2:12" x14ac:dyDescent="0.25">
      <c r="B10" s="10">
        <v>7</v>
      </c>
      <c r="C10">
        <v>3181</v>
      </c>
      <c r="F10" s="11" t="s">
        <v>84</v>
      </c>
      <c r="G10" s="12"/>
      <c r="H10" s="12"/>
      <c r="I10" s="13"/>
      <c r="J10" s="15"/>
      <c r="K10" s="15"/>
      <c r="L10" s="15"/>
    </row>
    <row r="11" spans="2:12" x14ac:dyDescent="0.25">
      <c r="B11" s="10">
        <v>8</v>
      </c>
      <c r="C11">
        <v>4366</v>
      </c>
      <c r="F11" s="14"/>
      <c r="G11" s="15"/>
      <c r="H11" s="15"/>
      <c r="I11" s="16"/>
      <c r="J11" s="15"/>
      <c r="K11" s="15"/>
      <c r="L11" s="15"/>
    </row>
    <row r="12" spans="2:12" x14ac:dyDescent="0.25">
      <c r="B12" s="10">
        <v>9</v>
      </c>
      <c r="C12">
        <v>1467</v>
      </c>
      <c r="F12" s="17" t="s">
        <v>85</v>
      </c>
      <c r="G12" s="15"/>
      <c r="H12" s="18" t="s">
        <v>86</v>
      </c>
      <c r="I12" s="16"/>
      <c r="J12" s="15"/>
      <c r="K12" s="15"/>
      <c r="L12" s="15"/>
    </row>
    <row r="13" spans="2:12" ht="12" thickBot="1" x14ac:dyDescent="0.3">
      <c r="B13" s="10">
        <v>10</v>
      </c>
      <c r="C13">
        <v>2352</v>
      </c>
      <c r="F13" s="19" t="s">
        <v>69</v>
      </c>
      <c r="G13" s="20"/>
      <c r="H13" s="21" t="s">
        <v>87</v>
      </c>
      <c r="I13" s="22"/>
      <c r="J13" s="15"/>
      <c r="K13" s="15"/>
      <c r="L13" s="15"/>
    </row>
    <row r="14" spans="2:12" x14ac:dyDescent="0.25">
      <c r="C14"/>
      <c r="F14" s="50"/>
      <c r="G14" s="15"/>
      <c r="H14" s="18"/>
      <c r="I14" s="15"/>
      <c r="J14" s="15"/>
      <c r="K14" s="15"/>
      <c r="L14" s="15"/>
    </row>
    <row r="15" spans="2:12" x14ac:dyDescent="0.25">
      <c r="C15"/>
      <c r="F15" s="50"/>
      <c r="G15" s="15"/>
      <c r="H15" s="18"/>
      <c r="I15" s="15"/>
      <c r="J15" s="15"/>
      <c r="K15" s="15"/>
      <c r="L15" s="15"/>
    </row>
    <row r="16" spans="2:12" x14ac:dyDescent="0.25">
      <c r="C16"/>
    </row>
    <row r="17" spans="2:3" s="53" customFormat="1" x14ac:dyDescent="0.25">
      <c r="B17" s="83" t="s">
        <v>177</v>
      </c>
    </row>
    <row r="18" spans="2:3" s="53" customFormat="1" x14ac:dyDescent="0.25">
      <c r="B18" s="53" t="s">
        <v>203</v>
      </c>
    </row>
    <row r="19" spans="2:3" x14ac:dyDescent="0.25">
      <c r="B19" s="53" t="s">
        <v>205</v>
      </c>
      <c r="C19"/>
    </row>
    <row r="20" spans="2:3" x14ac:dyDescent="0.25">
      <c r="B20" s="53" t="s">
        <v>204</v>
      </c>
      <c r="C20"/>
    </row>
    <row r="21" spans="2:3" x14ac:dyDescent="0.25">
      <c r="C21"/>
    </row>
    <row r="22" spans="2:3" x14ac:dyDescent="0.25">
      <c r="C22"/>
    </row>
  </sheetData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C13DA6-17E4-43EE-90C0-9593F45376B0}">
  <dimension ref="A1:Q22"/>
  <sheetViews>
    <sheetView showGridLines="0" zoomScale="115" zoomScaleNormal="115" workbookViewId="0">
      <selection activeCell="B21" sqref="B21"/>
    </sheetView>
  </sheetViews>
  <sheetFormatPr defaultColWidth="0" defaultRowHeight="11.5" x14ac:dyDescent="0.25"/>
  <cols>
    <col min="1" max="1" width="12.59765625" bestFit="1" customWidth="1"/>
    <col min="2" max="2" width="17.69921875" style="52" bestFit="1" customWidth="1"/>
    <col min="3" max="3" width="8.59765625" style="10" customWidth="1"/>
    <col min="4" max="4" width="12.09765625" bestFit="1" customWidth="1"/>
    <col min="5" max="5" width="12.8984375" bestFit="1" customWidth="1"/>
    <col min="6" max="6" width="8.59765625" customWidth="1"/>
    <col min="7" max="7" width="8.59765625" style="10" customWidth="1"/>
    <col min="8" max="11" width="8.59765625" customWidth="1"/>
    <col min="12" max="12" width="9.3984375" bestFit="1" customWidth="1"/>
    <col min="13" max="17" width="0" hidden="1" customWidth="1"/>
    <col min="18" max="16384" width="9.59765625" hidden="1"/>
  </cols>
  <sheetData>
    <row r="1" spans="2:12" s="1" customFormat="1" x14ac:dyDescent="0.25">
      <c r="B1" s="57"/>
      <c r="C1" s="2"/>
      <c r="G1" s="9"/>
      <c r="H1" s="2"/>
    </row>
    <row r="2" spans="2:12" s="1" customFormat="1" x14ac:dyDescent="0.25">
      <c r="B2" s="57"/>
      <c r="C2" s="2"/>
      <c r="D2" s="2"/>
      <c r="G2" s="9"/>
      <c r="H2" s="2"/>
    </row>
    <row r="3" spans="2:12" x14ac:dyDescent="0.25">
      <c r="F3" s="28"/>
      <c r="G3" s="47"/>
      <c r="H3" s="48"/>
    </row>
    <row r="4" spans="2:12" x14ac:dyDescent="0.25">
      <c r="C4"/>
      <c r="G4"/>
      <c r="H4" s="48"/>
    </row>
    <row r="5" spans="2:12" x14ac:dyDescent="0.25">
      <c r="B5" s="52" t="s">
        <v>90</v>
      </c>
      <c r="C5">
        <v>6</v>
      </c>
      <c r="G5"/>
    </row>
    <row r="6" spans="2:12" x14ac:dyDescent="0.25">
      <c r="B6" s="52" t="s">
        <v>95</v>
      </c>
      <c r="C6">
        <v>5</v>
      </c>
      <c r="G6"/>
      <c r="H6" s="4"/>
    </row>
    <row r="7" spans="2:12" ht="12" thickBot="1" x14ac:dyDescent="0.3">
      <c r="C7"/>
    </row>
    <row r="8" spans="2:12" ht="12" thickBot="1" x14ac:dyDescent="0.3">
      <c r="B8" s="58" t="s">
        <v>91</v>
      </c>
      <c r="C8" s="35">
        <f>POWER(C5,C6)</f>
        <v>7776</v>
      </c>
    </row>
    <row r="9" spans="2:12" ht="12" thickBot="1" x14ac:dyDescent="0.3">
      <c r="C9"/>
    </row>
    <row r="10" spans="2:12" x14ac:dyDescent="0.25">
      <c r="C10"/>
      <c r="F10" s="11" t="s">
        <v>92</v>
      </c>
      <c r="G10" s="12"/>
      <c r="H10" s="12"/>
      <c r="I10" s="13"/>
      <c r="J10" s="15"/>
      <c r="K10" s="15"/>
      <c r="L10" s="15"/>
    </row>
    <row r="11" spans="2:12" x14ac:dyDescent="0.25">
      <c r="C11">
        <f>C5^C6</f>
        <v>7776</v>
      </c>
      <c r="F11" s="14"/>
      <c r="G11" s="15"/>
      <c r="H11" s="15"/>
      <c r="I11" s="16"/>
      <c r="J11" s="15"/>
      <c r="K11" s="15"/>
      <c r="L11" s="15"/>
    </row>
    <row r="12" spans="2:12" x14ac:dyDescent="0.25">
      <c r="C12"/>
      <c r="F12" s="17" t="s">
        <v>90</v>
      </c>
      <c r="G12" s="15"/>
      <c r="H12" s="18" t="s">
        <v>93</v>
      </c>
      <c r="I12" s="16"/>
      <c r="J12" s="15"/>
      <c r="K12" s="15"/>
      <c r="L12" s="15"/>
    </row>
    <row r="13" spans="2:12" ht="12" thickBot="1" x14ac:dyDescent="0.3">
      <c r="C13"/>
      <c r="F13" s="19" t="s">
        <v>91</v>
      </c>
      <c r="G13" s="20"/>
      <c r="H13" s="21" t="s">
        <v>94</v>
      </c>
      <c r="I13" s="22"/>
      <c r="J13" s="15"/>
      <c r="K13" s="15"/>
      <c r="L13" s="15"/>
    </row>
    <row r="14" spans="2:12" x14ac:dyDescent="0.25">
      <c r="C14"/>
      <c r="F14" s="50"/>
      <c r="G14" s="15"/>
      <c r="H14" s="18"/>
      <c r="I14" s="15"/>
      <c r="J14" s="15"/>
      <c r="K14" s="15"/>
      <c r="L14" s="15"/>
    </row>
    <row r="15" spans="2:12" x14ac:dyDescent="0.25">
      <c r="C15"/>
    </row>
    <row r="16" spans="2:12" s="85" customFormat="1" x14ac:dyDescent="0.25">
      <c r="B16" s="81" t="s">
        <v>178</v>
      </c>
      <c r="G16" s="84"/>
    </row>
    <row r="17" spans="2:7" s="85" customFormat="1" x14ac:dyDescent="0.25">
      <c r="B17" s="53"/>
      <c r="G17" s="84"/>
    </row>
    <row r="18" spans="2:7" s="85" customFormat="1" x14ac:dyDescent="0.25">
      <c r="B18" s="53"/>
      <c r="G18" s="84"/>
    </row>
    <row r="19" spans="2:7" x14ac:dyDescent="0.25">
      <c r="C19"/>
    </row>
    <row r="20" spans="2:7" x14ac:dyDescent="0.25">
      <c r="C20"/>
    </row>
    <row r="21" spans="2:7" x14ac:dyDescent="0.25">
      <c r="C21"/>
    </row>
    <row r="22" spans="2:7" x14ac:dyDescent="0.25">
      <c r="C22"/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2F0801CC5642C4A9445A8F72ECB01B2" ma:contentTypeVersion="21" ma:contentTypeDescription="Create a new document." ma:contentTypeScope="" ma:versionID="9bba5202237fd959bcd2a3c117103f38">
  <xsd:schema xmlns:xsd="http://www.w3.org/2001/XMLSchema" xmlns:xs="http://www.w3.org/2001/XMLSchema" xmlns:p="http://schemas.microsoft.com/office/2006/metadata/properties" xmlns:ns2="ca7576cf-6e24-46cd-9834-137838317a61" xmlns:ns3="e7c3de4d-a658-4fb0-9e10-c4121cf93e9c" targetNamespace="http://schemas.microsoft.com/office/2006/metadata/properties" ma:root="true" ma:fieldsID="e9020af4f7655de7b9446a01c6537c97" ns2:_="" ns3:_="">
    <xsd:import namespace="ca7576cf-6e24-46cd-9834-137838317a61"/>
    <xsd:import namespace="e7c3de4d-a658-4fb0-9e10-c4121cf93e9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g61c8517c1a047a497c8ea1d972b6cfd" minOccurs="0"/>
                <xsd:element ref="ns2:e9e96f7df15741d9bebd2bec1b46eb75" minOccurs="0"/>
                <xsd:element ref="ns2:Contenttype0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a7576cf-6e24-46cd-9834-137838317a6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42764dbc-7309-45b3-8ffb-b5aa3fc55ab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g61c8517c1a047a497c8ea1d972b6cfd" ma:index="25" nillable="true" ma:taxonomy="true" ma:internalName="g61c8517c1a047a497c8ea1d972b6cfd" ma:taxonomyFieldName="KSB" ma:displayName="KSB" ma:default="" ma:fieldId="{061c8517-c1a0-47a4-97c8-ea1d972b6cfd}" ma:taxonomyMulti="true" ma:sspId="42764dbc-7309-45b3-8ffb-b5aa3fc55abb" ma:termSetId="2442e99b-b4de-4a2d-b56e-01da1a9664e8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e9e96f7df15741d9bebd2bec1b46eb75" ma:index="27" nillable="true" ma:taxonomy="true" ma:internalName="e9e96f7df15741d9bebd2bec1b46eb75" ma:taxonomyFieldName="Competency" ma:displayName="Competency" ma:default="" ma:fieldId="{e9e96f7d-f157-41d9-bebd-2bec1b46eb75}" ma:taxonomyMulti="true" ma:sspId="42764dbc-7309-45b3-8ffb-b5aa3fc55abb" ma:termSetId="2442e99b-b4de-4a2d-b56e-01da1a9664e8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Contenttype0" ma:index="28" nillable="true" ma:displayName="Content type" ma:format="Dropdown" ma:internalName="Contenttype0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7c3de4d-a658-4fb0-9e10-c4121cf93e9c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41afe4ca-a25f-4d1a-b180-09f1e8b1d381}" ma:internalName="TaxCatchAll" ma:showField="CatchAllData" ma:web="e7c3de4d-a658-4fb0-9e10-c4121cf93e9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e9e96f7df15741d9bebd2bec1b46eb75 xmlns="ca7576cf-6e24-46cd-9834-137838317a61">
      <Terms xmlns="http://schemas.microsoft.com/office/infopath/2007/PartnerControls"/>
    </e9e96f7df15741d9bebd2bec1b46eb75>
    <TaxCatchAll xmlns="e7c3de4d-a658-4fb0-9e10-c4121cf93e9c" xsi:nil="true"/>
    <lcf76f155ced4ddcb4097134ff3c332f xmlns="ca7576cf-6e24-46cd-9834-137838317a61">
      <Terms xmlns="http://schemas.microsoft.com/office/infopath/2007/PartnerControls"/>
    </lcf76f155ced4ddcb4097134ff3c332f>
    <Contenttype0 xmlns="ca7576cf-6e24-46cd-9834-137838317a61" xsi:nil="true"/>
    <g61c8517c1a047a497c8ea1d972b6cfd xmlns="ca7576cf-6e24-46cd-9834-137838317a61">
      <Terms xmlns="http://schemas.microsoft.com/office/infopath/2007/PartnerControls"/>
    </g61c8517c1a047a497c8ea1d972b6cfd>
  </documentManagement>
</p:properties>
</file>

<file path=customXml/itemProps1.xml><?xml version="1.0" encoding="utf-8"?>
<ds:datastoreItem xmlns:ds="http://schemas.openxmlformats.org/officeDocument/2006/customXml" ds:itemID="{2AD17B1C-2F91-4A05-9DC5-286A1B524588}"/>
</file>

<file path=customXml/itemProps2.xml><?xml version="1.0" encoding="utf-8"?>
<ds:datastoreItem xmlns:ds="http://schemas.openxmlformats.org/officeDocument/2006/customXml" ds:itemID="{BCF19E60-456B-454C-A702-04094FDDEFDC}"/>
</file>

<file path=customXml/itemProps3.xml><?xml version="1.0" encoding="utf-8"?>
<ds:datastoreItem xmlns:ds="http://schemas.openxmlformats.org/officeDocument/2006/customXml" ds:itemID="{3B47A944-C5D2-4109-A626-B8A883D58DB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22</vt:i4>
      </vt:variant>
    </vt:vector>
  </HeadingPairs>
  <TitlesOfParts>
    <vt:vector size="22" baseType="lpstr">
      <vt:lpstr>01 Average</vt:lpstr>
      <vt:lpstr>02 CountIf</vt:lpstr>
      <vt:lpstr>03 CountIfs</vt:lpstr>
      <vt:lpstr>04 Correl</vt:lpstr>
      <vt:lpstr>05 If</vt:lpstr>
      <vt:lpstr>06 IRR</vt:lpstr>
      <vt:lpstr>07 MIRR</vt:lpstr>
      <vt:lpstr>08 NPV</vt:lpstr>
      <vt:lpstr>09 Power</vt:lpstr>
      <vt:lpstr>10 PV</vt:lpstr>
      <vt:lpstr>11 Rank</vt:lpstr>
      <vt:lpstr>12 Rate</vt:lpstr>
      <vt:lpstr>13 StDev</vt:lpstr>
      <vt:lpstr>14 Sum</vt:lpstr>
      <vt:lpstr>15 Sumif</vt:lpstr>
      <vt:lpstr>16 Absolute refs</vt:lpstr>
      <vt:lpstr>17 Formatting</vt:lpstr>
      <vt:lpstr>18 Nested IFs</vt:lpstr>
      <vt:lpstr>19 IFS</vt:lpstr>
      <vt:lpstr>20 XIRR</vt:lpstr>
      <vt:lpstr>21 SUMIFs</vt:lpstr>
      <vt:lpstr>22 TREND</vt:lpstr>
    </vt:vector>
  </TitlesOfParts>
  <Company>Apollo Group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Apollo Group User</dc:creator>
  <cp:lastModifiedBy>David Marlow</cp:lastModifiedBy>
  <dcterms:created xsi:type="dcterms:W3CDTF">2020-01-06T16:16:10Z</dcterms:created>
  <dcterms:modified xsi:type="dcterms:W3CDTF">2022-06-29T10:41:40Z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0x010100C2F0801CC5642C4A9445A8F72ECB01B2</vt:lpwstr>
  </property>
</Properties>
</file>