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arrivagroup-my.sharepoint.com/personal/butler-leer_arriva_co_uk/Documents/ICAEW/Financial Modelling Lunch and Learn Webinar/"/>
    </mc:Choice>
  </mc:AlternateContent>
  <xr:revisionPtr revIDLastSave="337" documentId="8_{FFCB013A-2BA4-4006-8208-296CF38FB2C3}" xr6:coauthVersionLast="47" xr6:coauthVersionMax="47" xr10:uidLastSave="{00B1C738-C134-4EF9-8AE1-E2CDDF8F8D49}"/>
  <bookViews>
    <workbookView xWindow="-108" yWindow="-108" windowWidth="23256" windowHeight="13896" xr2:uid="{9FB320B5-ABA0-41CF-AAE3-8B4DCACDCEB2}"/>
  </bookViews>
  <sheets>
    <sheet name="Index" sheetId="5" r:id="rId1"/>
    <sheet name="Inputs &gt;&gt;" sheetId="10" r:id="rId2"/>
    <sheet name="I1_Gen_Inputs" sheetId="18" r:id="rId3"/>
    <sheet name="I2_Scenario_Inputs" sheetId="13" r:id="rId4"/>
    <sheet name="Calculations &gt;&gt;" sheetId="11" r:id="rId5"/>
    <sheet name="C1_TimelineA" sheetId="1" r:id="rId6"/>
    <sheet name="C2_CalcsA" sheetId="16" r:id="rId7"/>
    <sheet name="Outputs &gt;&gt;" sheetId="12" r:id="rId8"/>
    <sheet name="O1_Financial Statements" sheetId="9" r:id="rId9"/>
  </sheets>
  <definedNames>
    <definedName name="Model_Error">Index!$A$2</definedName>
    <definedName name="rBS">I1_Gen_Inputs!$K$18</definedName>
    <definedName name="rCF">I1_Gen_Inputs!$K$19</definedName>
    <definedName name="rEndDate">I1_Gen_Inputs!$K$27</definedName>
    <definedName name="rMonthsInYear">I1_Gen_Inputs!$K$12</definedName>
    <definedName name="rPL">I1_Gen_Inputs!$K$17</definedName>
    <definedName name="rStartDate">I1_Gen_Inputs!$K$26</definedName>
    <definedName name="rStatementTags">I1_Gen_Inputs!$K$17:$K$20</definedName>
    <definedName name="rTolerance">I1_Gen_Inputs!$K$11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4" i="13" l="1"/>
  <c r="A14" i="13" s="1"/>
  <c r="P18" i="13"/>
  <c r="O29" i="13"/>
  <c r="O25" i="13"/>
  <c r="O22" i="13"/>
  <c r="O21" i="13"/>
  <c r="O13" i="13"/>
  <c r="J33" i="16" l="1"/>
  <c r="Q27" i="18"/>
  <c r="P27" i="18"/>
  <c r="P26" i="18"/>
  <c r="A18" i="13" l="1"/>
  <c r="A25" i="13"/>
  <c r="J28" i="16"/>
  <c r="A22" i="13" l="1"/>
  <c r="A26" i="18"/>
  <c r="D124" i="9"/>
  <c r="D114" i="9"/>
  <c r="D107" i="9"/>
  <c r="M128" i="9"/>
  <c r="D25" i="9"/>
  <c r="J17" i="16"/>
  <c r="J11" i="16"/>
  <c r="J12" i="16"/>
  <c r="J38" i="16"/>
  <c r="B2" i="18" a="1"/>
  <c r="B2" i="18" s="1"/>
  <c r="E13" i="5" s="1"/>
  <c r="B2" i="16" a="1"/>
  <c r="B2" i="16" s="1"/>
  <c r="E19" i="5" s="1"/>
  <c r="D16" i="9"/>
  <c r="B2" i="9" a="1"/>
  <c r="B2" i="9" s="1"/>
  <c r="E23" i="5" s="1"/>
  <c r="B2" i="13" a="1"/>
  <c r="B2" i="13" s="1"/>
  <c r="E14" i="5" s="1"/>
  <c r="B2" i="1" a="1"/>
  <c r="B2" i="1" s="1"/>
  <c r="E18" i="5" s="1"/>
  <c r="B2" i="5" a="1"/>
  <c r="B2" i="5" s="1"/>
  <c r="E9" i="5" s="1"/>
  <c r="T38" i="16" l="1"/>
  <c r="Q38" i="16"/>
  <c r="S38" i="16"/>
  <c r="R38" i="16"/>
  <c r="P38" i="16"/>
  <c r="N38" i="16"/>
  <c r="W38" i="16"/>
  <c r="V38" i="16"/>
  <c r="U38" i="16"/>
  <c r="O38" i="16"/>
  <c r="M38" i="16"/>
  <c r="A13" i="13"/>
  <c r="A29" i="13"/>
  <c r="A21" i="13"/>
  <c r="A27" i="18"/>
  <c r="J14" i="16"/>
  <c r="J21" i="16"/>
  <c r="A3" i="18" l="1"/>
  <c r="A13" i="5" s="1"/>
  <c r="A3" i="13"/>
  <c r="M11" i="1"/>
  <c r="M12" i="1" l="1"/>
  <c r="M14" i="1" s="1"/>
  <c r="M2" i="1"/>
  <c r="N11" i="1"/>
  <c r="M2" i="16" l="1"/>
  <c r="M2" i="9"/>
  <c r="M18" i="1"/>
  <c r="M13" i="1"/>
  <c r="O11" i="1"/>
  <c r="N12" i="1"/>
  <c r="N2" i="1"/>
  <c r="M3" i="1"/>
  <c r="M3" i="16" s="1"/>
  <c r="N2" i="16" l="1"/>
  <c r="N2" i="9"/>
  <c r="M3" i="9"/>
  <c r="M15" i="1"/>
  <c r="N14" i="1"/>
  <c r="N13" i="1"/>
  <c r="M17" i="1"/>
  <c r="M19" i="1" s="1"/>
  <c r="M7" i="1" s="1"/>
  <c r="M7" i="16" s="1"/>
  <c r="P11" i="1"/>
  <c r="O2" i="1"/>
  <c r="O12" i="1"/>
  <c r="N3" i="1"/>
  <c r="N3" i="16" s="1"/>
  <c r="O2" i="16" l="1"/>
  <c r="M20" i="1"/>
  <c r="M6" i="1" s="1"/>
  <c r="M6" i="16" s="1"/>
  <c r="N3" i="9"/>
  <c r="O2" i="9"/>
  <c r="N18" i="1"/>
  <c r="N15" i="1"/>
  <c r="M22" i="1"/>
  <c r="M16" i="16" s="1"/>
  <c r="O14" i="1"/>
  <c r="O13" i="1"/>
  <c r="N17" i="1"/>
  <c r="O3" i="1"/>
  <c r="O3" i="16" s="1"/>
  <c r="Q11" i="1"/>
  <c r="P2" i="1"/>
  <c r="P12" i="1"/>
  <c r="M28" i="16" l="1"/>
  <c r="P2" i="16"/>
  <c r="M17" i="16"/>
  <c r="M19" i="16" s="1"/>
  <c r="M23" i="16" s="1"/>
  <c r="M33" i="16" s="1"/>
  <c r="M6" i="9"/>
  <c r="P2" i="9"/>
  <c r="O3" i="9"/>
  <c r="N22" i="1"/>
  <c r="N16" i="16" s="1"/>
  <c r="O18" i="1"/>
  <c r="O15" i="1"/>
  <c r="N19" i="1"/>
  <c r="P13" i="1"/>
  <c r="P14" i="1"/>
  <c r="O17" i="1"/>
  <c r="P3" i="1"/>
  <c r="P3" i="16" s="1"/>
  <c r="R11" i="1"/>
  <c r="Q12" i="1"/>
  <c r="Q2" i="1"/>
  <c r="Q2" i="16" l="1"/>
  <c r="M40" i="16"/>
  <c r="M42" i="16" s="1"/>
  <c r="N20" i="1"/>
  <c r="N6" i="1" s="1"/>
  <c r="N6" i="16" s="1"/>
  <c r="N7" i="1"/>
  <c r="N7" i="16" s="1"/>
  <c r="Q2" i="9"/>
  <c r="P3" i="9"/>
  <c r="O19" i="1"/>
  <c r="O22" i="1"/>
  <c r="O16" i="16" s="1"/>
  <c r="P18" i="1"/>
  <c r="P15" i="1"/>
  <c r="Q13" i="1"/>
  <c r="Q14" i="1"/>
  <c r="P17" i="1"/>
  <c r="Q3" i="1"/>
  <c r="Q3" i="16" s="1"/>
  <c r="S11" i="1"/>
  <c r="R2" i="1"/>
  <c r="R12" i="1"/>
  <c r="N28" i="16" l="1"/>
  <c r="R2" i="16"/>
  <c r="N17" i="16"/>
  <c r="N19" i="16" s="1"/>
  <c r="N23" i="16" s="1"/>
  <c r="O20" i="1"/>
  <c r="O6" i="1" s="1"/>
  <c r="O6" i="16" s="1"/>
  <c r="O7" i="1"/>
  <c r="O7" i="16" s="1"/>
  <c r="N6" i="9"/>
  <c r="M13" i="9"/>
  <c r="M25" i="9"/>
  <c r="R2" i="9"/>
  <c r="Q3" i="9"/>
  <c r="P22" i="1"/>
  <c r="P16" i="16" s="1"/>
  <c r="Q18" i="1"/>
  <c r="Q15" i="1"/>
  <c r="P19" i="1"/>
  <c r="R13" i="1"/>
  <c r="R14" i="1"/>
  <c r="Q17" i="1"/>
  <c r="R3" i="1"/>
  <c r="R3" i="16" s="1"/>
  <c r="T11" i="1"/>
  <c r="S12" i="1"/>
  <c r="S2" i="1"/>
  <c r="O28" i="16" l="1"/>
  <c r="S2" i="16"/>
  <c r="N33" i="16"/>
  <c r="M73" i="9"/>
  <c r="P20" i="1"/>
  <c r="P6" i="1" s="1"/>
  <c r="P6" i="16" s="1"/>
  <c r="P7" i="1"/>
  <c r="P7" i="16" s="1"/>
  <c r="O6" i="9"/>
  <c r="O17" i="16"/>
  <c r="O19" i="16" s="1"/>
  <c r="O23" i="16" s="1"/>
  <c r="R3" i="9"/>
  <c r="S2" i="9"/>
  <c r="Q22" i="1"/>
  <c r="Q16" i="16" s="1"/>
  <c r="R18" i="1"/>
  <c r="R15" i="1"/>
  <c r="Q19" i="1"/>
  <c r="S13" i="1"/>
  <c r="S14" i="1"/>
  <c r="R17" i="1"/>
  <c r="S3" i="1"/>
  <c r="S3" i="16" s="1"/>
  <c r="U11" i="1"/>
  <c r="T2" i="1"/>
  <c r="T12" i="1"/>
  <c r="P28" i="16" l="1"/>
  <c r="T2" i="16"/>
  <c r="O33" i="16"/>
  <c r="N40" i="16"/>
  <c r="N42" i="16" s="1"/>
  <c r="N13" i="9" s="1"/>
  <c r="N25" i="9"/>
  <c r="P6" i="9"/>
  <c r="P17" i="16"/>
  <c r="P19" i="16" s="1"/>
  <c r="P23" i="16" s="1"/>
  <c r="Q20" i="1"/>
  <c r="Q6" i="1" s="1"/>
  <c r="Q6" i="16" s="1"/>
  <c r="Q7" i="1"/>
  <c r="Q7" i="16" s="1"/>
  <c r="T2" i="9"/>
  <c r="S3" i="9"/>
  <c r="R22" i="1"/>
  <c r="R16" i="16" s="1"/>
  <c r="S18" i="1"/>
  <c r="S15" i="1"/>
  <c r="R19" i="1"/>
  <c r="T14" i="1"/>
  <c r="T13" i="1"/>
  <c r="S17" i="1"/>
  <c r="T3" i="1"/>
  <c r="T3" i="16" s="1"/>
  <c r="U2" i="1"/>
  <c r="U12" i="1"/>
  <c r="V11" i="1"/>
  <c r="Q28" i="16" l="1"/>
  <c r="U2" i="16"/>
  <c r="P33" i="16"/>
  <c r="O40" i="16"/>
  <c r="O42" i="16" s="1"/>
  <c r="O13" i="9" s="1"/>
  <c r="O25" i="9"/>
  <c r="Q6" i="9"/>
  <c r="Q17" i="16"/>
  <c r="Q19" i="16" s="1"/>
  <c r="Q23" i="16" s="1"/>
  <c r="N73" i="9"/>
  <c r="R20" i="1"/>
  <c r="R6" i="1" s="1"/>
  <c r="R6" i="16" s="1"/>
  <c r="R7" i="1"/>
  <c r="R7" i="16" s="1"/>
  <c r="U2" i="9"/>
  <c r="T3" i="9"/>
  <c r="S22" i="1"/>
  <c r="S16" i="16" s="1"/>
  <c r="T18" i="1"/>
  <c r="T15" i="1"/>
  <c r="S19" i="1"/>
  <c r="U14" i="1"/>
  <c r="U13" i="1"/>
  <c r="T17" i="1"/>
  <c r="V2" i="1"/>
  <c r="V12" i="1"/>
  <c r="W11" i="1"/>
  <c r="U3" i="1"/>
  <c r="U3" i="16" s="1"/>
  <c r="R28" i="16" l="1"/>
  <c r="V2" i="16"/>
  <c r="Q33" i="16"/>
  <c r="P25" i="9"/>
  <c r="P40" i="16"/>
  <c r="P42" i="16" s="1"/>
  <c r="P13" i="9" s="1"/>
  <c r="R6" i="9"/>
  <c r="R17" i="16"/>
  <c r="R19" i="16" s="1"/>
  <c r="R23" i="16" s="1"/>
  <c r="R33" i="16" s="1"/>
  <c r="S20" i="1"/>
  <c r="S6" i="1" s="1"/>
  <c r="S6" i="16" s="1"/>
  <c r="S7" i="1"/>
  <c r="S7" i="16" s="1"/>
  <c r="V2" i="9"/>
  <c r="U3" i="9"/>
  <c r="T22" i="1"/>
  <c r="T16" i="16" s="1"/>
  <c r="U18" i="1"/>
  <c r="U5" i="1" s="1"/>
  <c r="U5" i="16" s="1"/>
  <c r="U15" i="1"/>
  <c r="T19" i="1"/>
  <c r="U17" i="1"/>
  <c r="V14" i="1"/>
  <c r="V13" i="1"/>
  <c r="W2" i="1"/>
  <c r="W12" i="1"/>
  <c r="V3" i="1"/>
  <c r="V3" i="16" s="1"/>
  <c r="A14" i="5"/>
  <c r="T5" i="1"/>
  <c r="T5" i="16" s="1"/>
  <c r="S5" i="1"/>
  <c r="S5" i="16" s="1"/>
  <c r="R5" i="1"/>
  <c r="R5" i="16" s="1"/>
  <c r="Q5" i="1"/>
  <c r="Q5" i="16" s="1"/>
  <c r="P5" i="1"/>
  <c r="P5" i="16" s="1"/>
  <c r="O5" i="1"/>
  <c r="O5" i="16" s="1"/>
  <c r="N5" i="1"/>
  <c r="N5" i="16" s="1"/>
  <c r="M5" i="1"/>
  <c r="T4" i="1"/>
  <c r="T4" i="16" s="1"/>
  <c r="S4" i="1"/>
  <c r="S4" i="16" s="1"/>
  <c r="R4" i="1"/>
  <c r="R4" i="16" s="1"/>
  <c r="Q4" i="1"/>
  <c r="Q4" i="16" s="1"/>
  <c r="N4" i="1"/>
  <c r="N4" i="16" s="1"/>
  <c r="S28" i="16" l="1"/>
  <c r="W2" i="16"/>
  <c r="R40" i="16"/>
  <c r="R42" i="16" s="1"/>
  <c r="R13" i="9" s="1"/>
  <c r="Q40" i="16"/>
  <c r="Q42" i="16" s="1"/>
  <c r="Q13" i="9" s="1"/>
  <c r="Q25" i="9"/>
  <c r="M5" i="16"/>
  <c r="S17" i="16"/>
  <c r="S19" i="16" s="1"/>
  <c r="S23" i="16" s="1"/>
  <c r="S6" i="9"/>
  <c r="R25" i="9"/>
  <c r="T20" i="1"/>
  <c r="T6" i="1" s="1"/>
  <c r="T6" i="16" s="1"/>
  <c r="T7" i="1"/>
  <c r="T7" i="16" s="1"/>
  <c r="Q4" i="9"/>
  <c r="R4" i="9"/>
  <c r="V3" i="9"/>
  <c r="M5" i="9"/>
  <c r="Q5" i="9"/>
  <c r="U5" i="9"/>
  <c r="S5" i="9"/>
  <c r="T5" i="9"/>
  <c r="S4" i="9"/>
  <c r="T4" i="9"/>
  <c r="W2" i="9"/>
  <c r="N5" i="9"/>
  <c r="O5" i="9"/>
  <c r="P5" i="9"/>
  <c r="R5" i="9"/>
  <c r="N4" i="9"/>
  <c r="U22" i="1"/>
  <c r="U16" i="16" s="1"/>
  <c r="V18" i="1"/>
  <c r="V15" i="1"/>
  <c r="U4" i="1"/>
  <c r="U4" i="16" s="1"/>
  <c r="U19" i="1"/>
  <c r="W13" i="1"/>
  <c r="W14" i="1"/>
  <c r="V17" i="1"/>
  <c r="V4" i="1" s="1"/>
  <c r="V4" i="16" s="1"/>
  <c r="W3" i="1"/>
  <c r="W3" i="16" s="1"/>
  <c r="O4" i="1"/>
  <c r="O4" i="16" s="1"/>
  <c r="P4" i="1"/>
  <c r="P4" i="16" s="1"/>
  <c r="T28" i="16" l="1"/>
  <c r="S33" i="16"/>
  <c r="T6" i="9"/>
  <c r="T17" i="16"/>
  <c r="T19" i="16" s="1"/>
  <c r="T23" i="16" s="1"/>
  <c r="U20" i="1"/>
  <c r="U6" i="1" s="1"/>
  <c r="U6" i="16" s="1"/>
  <c r="U7" i="1"/>
  <c r="U7" i="16" s="1"/>
  <c r="W3" i="9"/>
  <c r="P4" i="9"/>
  <c r="O4" i="9"/>
  <c r="U4" i="9"/>
  <c r="V4" i="9"/>
  <c r="V22" i="1"/>
  <c r="V16" i="16" s="1"/>
  <c r="W18" i="1"/>
  <c r="W15" i="1"/>
  <c r="V19" i="1"/>
  <c r="V5" i="1"/>
  <c r="W17" i="1"/>
  <c r="W4" i="1" s="1"/>
  <c r="W4" i="16" s="1"/>
  <c r="Q16" i="9"/>
  <c r="P16" i="9"/>
  <c r="O16" i="9"/>
  <c r="R16" i="9"/>
  <c r="N16" i="9"/>
  <c r="M16" i="9"/>
  <c r="U28" i="16" l="1"/>
  <c r="J121" i="9"/>
  <c r="T33" i="16"/>
  <c r="S40" i="16"/>
  <c r="S42" i="16" s="1"/>
  <c r="S13" i="9" s="1"/>
  <c r="S16" i="9" s="1"/>
  <c r="S25" i="9"/>
  <c r="V5" i="16"/>
  <c r="U17" i="16"/>
  <c r="U19" i="16" s="1"/>
  <c r="U23" i="16" s="1"/>
  <c r="U33" i="16" s="1"/>
  <c r="U6" i="9"/>
  <c r="V20" i="1"/>
  <c r="V6" i="1" s="1"/>
  <c r="V6" i="16" s="1"/>
  <c r="V7" i="1"/>
  <c r="V7" i="16" s="1"/>
  <c r="W4" i="9"/>
  <c r="V5" i="9"/>
  <c r="W22" i="1"/>
  <c r="W16" i="16" s="1"/>
  <c r="W19" i="1"/>
  <c r="W5" i="1"/>
  <c r="W5" i="16" s="1"/>
  <c r="V28" i="16" l="1"/>
  <c r="U40" i="16"/>
  <c r="U42" i="16" s="1"/>
  <c r="U13" i="9" s="1"/>
  <c r="T40" i="16"/>
  <c r="T42" i="16" s="1"/>
  <c r="T13" i="9" s="1"/>
  <c r="T16" i="9" s="1"/>
  <c r="T25" i="9"/>
  <c r="A27" i="1"/>
  <c r="A3" i="1" s="1"/>
  <c r="A18" i="5" s="1"/>
  <c r="V6" i="9"/>
  <c r="W20" i="1"/>
  <c r="W6" i="1" s="1"/>
  <c r="W6" i="16" s="1"/>
  <c r="W7" i="1"/>
  <c r="W7" i="16" s="1"/>
  <c r="V17" i="16"/>
  <c r="V19" i="16" s="1"/>
  <c r="V23" i="16" s="1"/>
  <c r="U25" i="9"/>
  <c r="W5" i="9"/>
  <c r="W28" i="16" l="1"/>
  <c r="V33" i="16"/>
  <c r="J21" i="9"/>
  <c r="J20" i="9"/>
  <c r="J23" i="9"/>
  <c r="J14" i="9"/>
  <c r="W17" i="16"/>
  <c r="W19" i="16" s="1"/>
  <c r="W23" i="16" s="1"/>
  <c r="W6" i="9"/>
  <c r="U16" i="9"/>
  <c r="W33" i="16" l="1"/>
  <c r="V25" i="9"/>
  <c r="V40" i="16"/>
  <c r="V42" i="16" s="1"/>
  <c r="V13" i="9" s="1"/>
  <c r="V16" i="9" s="1"/>
  <c r="M4" i="1"/>
  <c r="M4" i="16" s="1"/>
  <c r="J22" i="9" l="1"/>
  <c r="J25" i="9" s="1"/>
  <c r="W40" i="16"/>
  <c r="W42" i="16" s="1"/>
  <c r="W13" i="9" s="1"/>
  <c r="W16" i="9" s="1"/>
  <c r="M4" i="9"/>
  <c r="J13" i="9" l="1"/>
  <c r="J16" i="9" s="1"/>
  <c r="J27" i="9" s="1"/>
  <c r="W25" i="9"/>
  <c r="J103" i="9"/>
  <c r="J28" i="9" l="1"/>
  <c r="M27" i="9" l="1"/>
  <c r="M102" i="9" l="1"/>
  <c r="M28" i="9"/>
  <c r="N27" i="9"/>
  <c r="U27" i="9"/>
  <c r="R27" i="9"/>
  <c r="P27" i="9"/>
  <c r="V27" i="9"/>
  <c r="S27" i="9"/>
  <c r="W27" i="9"/>
  <c r="T27" i="9"/>
  <c r="Q27" i="9"/>
  <c r="O27" i="9"/>
  <c r="J119" i="9" l="1"/>
  <c r="J118" i="9"/>
  <c r="W102" i="9"/>
  <c r="S102" i="9"/>
  <c r="T102" i="9"/>
  <c r="U102" i="9"/>
  <c r="Q102" i="9"/>
  <c r="P102" i="9"/>
  <c r="R102" i="9"/>
  <c r="N102" i="9"/>
  <c r="O28" i="9"/>
  <c r="O102" i="9"/>
  <c r="V28" i="9"/>
  <c r="V102" i="9"/>
  <c r="T28" i="9"/>
  <c r="P28" i="9"/>
  <c r="Q28" i="9"/>
  <c r="S28" i="9"/>
  <c r="R28" i="9"/>
  <c r="U28" i="9"/>
  <c r="N28" i="9"/>
  <c r="W28" i="9"/>
  <c r="M33" i="9" l="1"/>
  <c r="M34" i="9" s="1"/>
  <c r="J31" i="9"/>
  <c r="J112" i="9"/>
  <c r="Q33" i="9"/>
  <c r="O33" i="9"/>
  <c r="S33" i="9"/>
  <c r="N33" i="9"/>
  <c r="R33" i="9"/>
  <c r="W33" i="9"/>
  <c r="V33" i="9"/>
  <c r="U33" i="9"/>
  <c r="P33" i="9"/>
  <c r="T33" i="9"/>
  <c r="M114" i="9"/>
  <c r="J102" i="9"/>
  <c r="M60" i="9" l="1"/>
  <c r="N34" i="9"/>
  <c r="U34" i="9"/>
  <c r="W34" i="9"/>
  <c r="O34" i="9"/>
  <c r="V34" i="9"/>
  <c r="S34" i="9"/>
  <c r="Q34" i="9"/>
  <c r="P34" i="9"/>
  <c r="R34" i="9"/>
  <c r="T34" i="9"/>
  <c r="J30" i="9"/>
  <c r="J33" i="9" s="1"/>
  <c r="N114" i="9"/>
  <c r="J34" i="9" l="1"/>
  <c r="N60" i="9"/>
  <c r="O60" i="9" l="1"/>
  <c r="O73" i="9"/>
  <c r="O114" i="9" l="1"/>
  <c r="P60" i="9" l="1"/>
  <c r="P73" i="9"/>
  <c r="P114" i="9" l="1"/>
  <c r="Q60" i="9" l="1"/>
  <c r="Q73" i="9"/>
  <c r="Q114" i="9" l="1"/>
  <c r="R60" i="9" l="1"/>
  <c r="R73" i="9"/>
  <c r="R114" i="9" l="1"/>
  <c r="S73" i="9"/>
  <c r="S60" i="9" l="1"/>
  <c r="S114" i="9" l="1"/>
  <c r="T73" i="9"/>
  <c r="T60" i="9" l="1"/>
  <c r="T114" i="9" l="1"/>
  <c r="U73" i="9"/>
  <c r="U60" i="9" l="1"/>
  <c r="U114" i="9" l="1"/>
  <c r="V73" i="9"/>
  <c r="V60" i="9" l="1"/>
  <c r="V114" i="9" l="1"/>
  <c r="W114" i="9" l="1"/>
  <c r="J111" i="9"/>
  <c r="W73" i="9"/>
  <c r="J114" i="9" l="1"/>
  <c r="W60" i="9"/>
  <c r="J104" i="9" l="1"/>
  <c r="M39" i="9" l="1"/>
  <c r="M77" i="9" l="1"/>
  <c r="M79" i="9" s="1"/>
  <c r="M107" i="9" l="1"/>
  <c r="N77" i="9"/>
  <c r="N79" i="9" s="1"/>
  <c r="M43" i="9" l="1"/>
  <c r="O77" i="9"/>
  <c r="O79" i="9" s="1"/>
  <c r="M49" i="9" l="1"/>
  <c r="P77" i="9"/>
  <c r="P79" i="9" s="1"/>
  <c r="M124" i="9" l="1"/>
  <c r="M126" i="9" s="1"/>
  <c r="M129" i="9" s="1"/>
  <c r="M131" i="9" s="1"/>
  <c r="M63" i="9" s="1"/>
  <c r="M92" i="9" s="1"/>
  <c r="M47" i="9"/>
  <c r="Q77" i="9"/>
  <c r="Q79" i="9" s="1"/>
  <c r="M50" i="9" l="1"/>
  <c r="M86" i="9"/>
  <c r="M88" i="9" s="1"/>
  <c r="N128" i="9"/>
  <c r="R77" i="9"/>
  <c r="R79" i="9" s="1"/>
  <c r="M65" i="9"/>
  <c r="M67" i="9" s="1"/>
  <c r="M81" i="9" l="1"/>
  <c r="M90" i="9" s="1"/>
  <c r="N39" i="9" l="1"/>
  <c r="N43" i="9" l="1"/>
  <c r="N107" i="9" l="1"/>
  <c r="N124" i="9" l="1"/>
  <c r="N126" i="9" s="1"/>
  <c r="N129" i="9" s="1"/>
  <c r="N47" i="9"/>
  <c r="N86" i="9" l="1"/>
  <c r="N49" i="9"/>
  <c r="N50" i="9" s="1"/>
  <c r="N131" i="9"/>
  <c r="N88" i="9" l="1"/>
  <c r="N63" i="9"/>
  <c r="N92" i="9" s="1"/>
  <c r="O128" i="9"/>
  <c r="N65" i="9" l="1"/>
  <c r="N67" i="9" s="1"/>
  <c r="N81" i="9" s="1"/>
  <c r="N90" i="9" s="1"/>
  <c r="O39" i="9" l="1"/>
  <c r="O43" i="9" l="1"/>
  <c r="O107" i="9" l="1"/>
  <c r="O49" i="9" l="1"/>
  <c r="O47" i="9" l="1"/>
  <c r="O124" i="9"/>
  <c r="O126" i="9" s="1"/>
  <c r="O129" i="9" s="1"/>
  <c r="O50" i="9" l="1"/>
  <c r="O86" i="9"/>
  <c r="O88" i="9" s="1"/>
  <c r="O131" i="9"/>
  <c r="O63" i="9" l="1"/>
  <c r="O92" i="9" s="1"/>
  <c r="P128" i="9"/>
  <c r="O65" i="9" l="1"/>
  <c r="O67" i="9" s="1"/>
  <c r="O81" i="9" l="1"/>
  <c r="O90" i="9" s="1"/>
  <c r="P39" i="9" l="1"/>
  <c r="P43" i="9" l="1"/>
  <c r="P107" i="9" l="1"/>
  <c r="P49" i="9" l="1"/>
  <c r="P47" i="9"/>
  <c r="P86" i="9" l="1"/>
  <c r="P50" i="9"/>
  <c r="P124" i="9"/>
  <c r="P126" i="9" s="1"/>
  <c r="P129" i="9" s="1"/>
  <c r="P88" i="9" l="1"/>
  <c r="P131" i="9"/>
  <c r="P63" i="9" l="1"/>
  <c r="P92" i="9" s="1"/>
  <c r="Q128" i="9"/>
  <c r="P65" i="9" l="1"/>
  <c r="P67" i="9" s="1"/>
  <c r="P81" i="9" l="1"/>
  <c r="P90" i="9" s="1"/>
  <c r="Q39" i="9" l="1"/>
  <c r="Q43" i="9" l="1"/>
  <c r="Q107" i="9" l="1"/>
  <c r="Q47" i="9" l="1"/>
  <c r="Q86" i="9" l="1"/>
  <c r="J37" i="9"/>
  <c r="Q49" i="9"/>
  <c r="Q50" i="9" s="1"/>
  <c r="Q124" i="9"/>
  <c r="Q126" i="9" s="1"/>
  <c r="Q129" i="9" s="1"/>
  <c r="S77" i="9" l="1"/>
  <c r="S79" i="9" s="1"/>
  <c r="Q88" i="9"/>
  <c r="Q131" i="9"/>
  <c r="T77" i="9" l="1"/>
  <c r="T79" i="9" s="1"/>
  <c r="Q63" i="9"/>
  <c r="Q92" i="9" s="1"/>
  <c r="R128" i="9"/>
  <c r="U77" i="9" l="1"/>
  <c r="U79" i="9" s="1"/>
  <c r="Q65" i="9"/>
  <c r="Q67" i="9" s="1"/>
  <c r="V77" i="9" l="1"/>
  <c r="V79" i="9" s="1"/>
  <c r="Q81" i="9"/>
  <c r="Q90" i="9" s="1"/>
  <c r="W77" i="9" l="1"/>
  <c r="W79" i="9" s="1"/>
  <c r="R39" i="9"/>
  <c r="R43" i="9" l="1"/>
  <c r="R107" i="9" l="1"/>
  <c r="R47" i="9" l="1"/>
  <c r="R86" i="9" s="1"/>
  <c r="R49" i="9" l="1"/>
  <c r="R50" i="9" s="1"/>
  <c r="R124" i="9"/>
  <c r="R126" i="9" s="1"/>
  <c r="R129" i="9" s="1"/>
  <c r="R88" i="9" l="1"/>
  <c r="R131" i="9"/>
  <c r="R63" i="9" l="1"/>
  <c r="R92" i="9" s="1"/>
  <c r="S128" i="9"/>
  <c r="R65" i="9" l="1"/>
  <c r="R67" i="9" s="1"/>
  <c r="R81" i="9" l="1"/>
  <c r="R90" i="9" s="1"/>
  <c r="S39" i="9" l="1"/>
  <c r="A3" i="16" l="1"/>
  <c r="A19" i="5" s="1"/>
  <c r="S43" i="9" l="1"/>
  <c r="S107" i="9" l="1"/>
  <c r="S124" i="9" l="1"/>
  <c r="S126" i="9" s="1"/>
  <c r="S129" i="9" s="1"/>
  <c r="S131" i="9" s="1"/>
  <c r="S47" i="9"/>
  <c r="S86" i="9" s="1"/>
  <c r="S49" i="9" l="1"/>
  <c r="S50" i="9" s="1"/>
  <c r="S63" i="9"/>
  <c r="S92" i="9" s="1"/>
  <c r="T128" i="9"/>
  <c r="S88" i="9" l="1"/>
  <c r="S65" i="9"/>
  <c r="S67" i="9" s="1"/>
  <c r="S81" i="9" s="1"/>
  <c r="S90" i="9" l="1"/>
  <c r="T39" i="9" l="1"/>
  <c r="T107" i="9" l="1"/>
  <c r="T43" i="9"/>
  <c r="T124" i="9" l="1"/>
  <c r="T126" i="9" s="1"/>
  <c r="T129" i="9" s="1"/>
  <c r="T131" i="9" s="1"/>
  <c r="T49" i="9"/>
  <c r="T47" i="9" l="1"/>
  <c r="T63" i="9"/>
  <c r="T92" i="9" s="1"/>
  <c r="U128" i="9"/>
  <c r="T50" i="9" l="1"/>
  <c r="T86" i="9"/>
  <c r="T88" i="9" s="1"/>
  <c r="T65" i="9"/>
  <c r="T67" i="9" s="1"/>
  <c r="T81" i="9" s="1"/>
  <c r="T90" i="9" l="1"/>
  <c r="U39" i="9" l="1"/>
  <c r="U107" i="9" l="1"/>
  <c r="U43" i="9"/>
  <c r="U49" i="9" l="1"/>
  <c r="U124" i="9"/>
  <c r="U126" i="9" s="1"/>
  <c r="U129" i="9" s="1"/>
  <c r="U131" i="9" s="1"/>
  <c r="U47" i="9"/>
  <c r="U86" i="9" s="1"/>
  <c r="U50" i="9" l="1"/>
  <c r="U63" i="9"/>
  <c r="U92" i="9" s="1"/>
  <c r="V128" i="9"/>
  <c r="U88" i="9" l="1"/>
  <c r="U65" i="9"/>
  <c r="U67" i="9" s="1"/>
  <c r="U81" i="9" s="1"/>
  <c r="U90" i="9" l="1"/>
  <c r="V39" i="9" l="1"/>
  <c r="V107" i="9" l="1"/>
  <c r="V43" i="9"/>
  <c r="V124" i="9" l="1"/>
  <c r="V126" i="9" s="1"/>
  <c r="V129" i="9" s="1"/>
  <c r="V131" i="9" s="1"/>
  <c r="V49" i="9"/>
  <c r="V47" i="9" l="1"/>
  <c r="W128" i="9"/>
  <c r="V63" i="9"/>
  <c r="V92" i="9" s="1"/>
  <c r="V50" i="9" l="1"/>
  <c r="V86" i="9"/>
  <c r="V88" i="9" s="1"/>
  <c r="V65" i="9"/>
  <c r="V67" i="9" s="1"/>
  <c r="V81" i="9" s="1"/>
  <c r="V90" i="9" l="1"/>
  <c r="W39" i="9" l="1"/>
  <c r="J36" i="9"/>
  <c r="J39" i="9" s="1"/>
  <c r="J120" i="9" l="1"/>
  <c r="J41" i="9" l="1"/>
  <c r="J43" i="9" s="1"/>
  <c r="W43" i="9"/>
  <c r="W107" i="9" l="1"/>
  <c r="J105" i="9"/>
  <c r="J107" i="9" s="1"/>
  <c r="J45" i="9" l="1"/>
  <c r="J47" i="9" s="1"/>
  <c r="W47" i="9"/>
  <c r="W86" i="9" s="1"/>
  <c r="W49" i="9" l="1"/>
  <c r="J122" i="9"/>
  <c r="W124" i="9"/>
  <c r="W126" i="9" s="1"/>
  <c r="W129" i="9" s="1"/>
  <c r="W50" i="9" l="1"/>
  <c r="A50" i="9" s="1"/>
  <c r="J124" i="9"/>
  <c r="J126" i="9" s="1"/>
  <c r="J129" i="9"/>
  <c r="W131" i="9"/>
  <c r="W63" i="9" s="1"/>
  <c r="W92" i="9" s="1"/>
  <c r="W65" i="9" l="1"/>
  <c r="W67" i="9" s="1"/>
  <c r="W81" i="9" s="1"/>
  <c r="W88" i="9" l="1"/>
  <c r="W90" i="9" s="1"/>
  <c r="A92" i="9"/>
  <c r="A90" i="9" l="1"/>
  <c r="A3" i="9" l="1"/>
  <c r="A23" i="5" s="1"/>
  <c r="A2" i="5" s="1"/>
  <c r="A2" i="1" l="1"/>
  <c r="A2" i="9" l="1"/>
  <c r="A2" i="18"/>
  <c r="A2" i="13"/>
  <c r="A2" i="1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<sst xmlns="http://schemas.openxmlformats.org/spreadsheetml/2006/main" count="251" uniqueCount="139">
  <si>
    <t>Units</t>
  </si>
  <si>
    <t>End of Sheet</t>
  </si>
  <si>
    <t>Sheets</t>
  </si>
  <si>
    <t>Period Start</t>
  </si>
  <si>
    <t>Period End</t>
  </si>
  <si>
    <t>Timeline</t>
  </si>
  <si>
    <t>Days in Period</t>
  </si>
  <si>
    <t>Admin Sheets</t>
  </si>
  <si>
    <t>Input Sheets</t>
  </si>
  <si>
    <t>Calculation Sheets</t>
  </si>
  <si>
    <t>P&amp;L</t>
  </si>
  <si>
    <t>Profit/(loss) before tax</t>
  </si>
  <si>
    <t>Profit/(loss) after tax</t>
  </si>
  <si>
    <t>Profit/(loss) retained</t>
  </si>
  <si>
    <t>Dividends</t>
  </si>
  <si>
    <t>Output Sheets</t>
  </si>
  <si>
    <t>%</t>
  </si>
  <si>
    <t>Tolerance</t>
  </si>
  <si>
    <t>rTolerance</t>
  </si>
  <si>
    <t>Staff Costs</t>
  </si>
  <si>
    <t>Counter</t>
  </si>
  <si>
    <t>Date</t>
  </si>
  <si>
    <t>Start Date</t>
  </si>
  <si>
    <t>Year</t>
  </si>
  <si>
    <t>rStartDate</t>
  </si>
  <si>
    <t>End Date</t>
  </si>
  <si>
    <t>rEndDate</t>
  </si>
  <si>
    <t>#</t>
  </si>
  <si>
    <t>Months in Year</t>
  </si>
  <si>
    <t>rMonthsInYear</t>
  </si>
  <si>
    <t>Working Days in Period</t>
  </si>
  <si>
    <t>Revenue</t>
  </si>
  <si>
    <t>EBITDA</t>
  </si>
  <si>
    <t>Tax</t>
  </si>
  <si>
    <t>Balance Sheet</t>
  </si>
  <si>
    <t>Cash</t>
  </si>
  <si>
    <t>Cash Flow Statement</t>
  </si>
  <si>
    <t>% of Full Year</t>
  </si>
  <si>
    <t>Full Year Start</t>
  </si>
  <si>
    <t>Full Year End</t>
  </si>
  <si>
    <t>Days in Full Year</t>
  </si>
  <si>
    <t>Model Constants</t>
  </si>
  <si>
    <t>Course Fees</t>
  </si>
  <si>
    <t>Merchandise</t>
  </si>
  <si>
    <t>Staff Expenses</t>
  </si>
  <si>
    <t>Venue Costs</t>
  </si>
  <si>
    <t>Number of Employees</t>
  </si>
  <si>
    <t>Employee Inputs</t>
  </si>
  <si>
    <t>£'000s</t>
  </si>
  <si>
    <t>Employee Holiday &amp; Sick Days Per Year</t>
  </si>
  <si>
    <t>Revenue per Course</t>
  </si>
  <si>
    <t>Max # of Courses per Employee per Day</t>
  </si>
  <si>
    <t>Employee Utilisation</t>
  </si>
  <si>
    <t># of Employees</t>
  </si>
  <si>
    <t>Average # of Courses per Day per Employee</t>
  </si>
  <si>
    <t>Number of Working Days in Period per Employee</t>
  </si>
  <si>
    <t>Number of Holiday &amp; Sick Days in Period per Employee</t>
  </si>
  <si>
    <t>Number of Course Days per Year per Employee</t>
  </si>
  <si>
    <t>Number of Courses Run per Year</t>
  </si>
  <si>
    <t>Total Course Revenue</t>
  </si>
  <si>
    <t>Scenario Inputs (Start Year Prices)</t>
  </si>
  <si>
    <t>Course Revenue</t>
  </si>
  <si>
    <t>Marketing Costs</t>
  </si>
  <si>
    <t>Check</t>
  </si>
  <si>
    <t>Timeline Length</t>
  </si>
  <si>
    <t>Annual Timeline</t>
  </si>
  <si>
    <t>PL</t>
  </si>
  <si>
    <t>Costs</t>
  </si>
  <si>
    <t>EBIT</t>
  </si>
  <si>
    <t>EBITDA %</t>
  </si>
  <si>
    <t>EBIT %</t>
  </si>
  <si>
    <t>Total</t>
  </si>
  <si>
    <t>Laptops</t>
  </si>
  <si>
    <t>CF</t>
  </si>
  <si>
    <t>BS</t>
  </si>
  <si>
    <t>Fixed Assets</t>
  </si>
  <si>
    <t>Current Assets</t>
  </si>
  <si>
    <t>Total Assets</t>
  </si>
  <si>
    <t>Assets</t>
  </si>
  <si>
    <t>Liabilities</t>
  </si>
  <si>
    <t>Loan</t>
  </si>
  <si>
    <t>Current Liabilities</t>
  </si>
  <si>
    <t>Non-Current liabilities</t>
  </si>
  <si>
    <t>Total Liabilities</t>
  </si>
  <si>
    <t>Net Assets</t>
  </si>
  <si>
    <t>Equity</t>
  </si>
  <si>
    <t>Share Capital</t>
  </si>
  <si>
    <t>Retained Earnings</t>
  </si>
  <si>
    <t>Total Equity</t>
  </si>
  <si>
    <t>Balance Sheet Balances</t>
  </si>
  <si>
    <t>Opening Cash</t>
  </si>
  <si>
    <t>Cash Movements</t>
  </si>
  <si>
    <t>Closing Cash</t>
  </si>
  <si>
    <t>Cash Flow from Operating Activities</t>
  </si>
  <si>
    <t>Movement in Trade Debtors</t>
  </si>
  <si>
    <t>Cash Flow from Investing Activities</t>
  </si>
  <si>
    <t>Interest on Cash</t>
  </si>
  <si>
    <t>Cash Flow from Financing Activities</t>
  </si>
  <si>
    <t>Total Cash Flow Movements</t>
  </si>
  <si>
    <t>Dividends Paid</t>
  </si>
  <si>
    <t>Check Total</t>
  </si>
  <si>
    <t>Statement Tags</t>
  </si>
  <si>
    <t>Text</t>
  </si>
  <si>
    <t>Cash Flow</t>
  </si>
  <si>
    <t>rStatementTags</t>
  </si>
  <si>
    <t>rPL</t>
  </si>
  <si>
    <t>rBS</t>
  </si>
  <si>
    <t>rCF</t>
  </si>
  <si>
    <t>Venue Building</t>
  </si>
  <si>
    <t>Capex - Laptops</t>
  </si>
  <si>
    <t>Capex - Building</t>
  </si>
  <si>
    <t>Depreciation - Venue Building</t>
  </si>
  <si>
    <t>Depreciation - Laptops</t>
  </si>
  <si>
    <t>Trade Debtors</t>
  </si>
  <si>
    <t>Trade Creditors</t>
  </si>
  <si>
    <t>Movement in Trade Creditors</t>
  </si>
  <si>
    <t xml:space="preserve">CHECKS </t>
  </si>
  <si>
    <t>Cash Balance Positive</t>
  </si>
  <si>
    <t>No Negative Numbers</t>
  </si>
  <si>
    <t>Loan Drawdowns</t>
  </si>
  <si>
    <t>Loan Payments</t>
  </si>
  <si>
    <t>Total P&amp;L from Calculation Sheet</t>
  </si>
  <si>
    <t>Switch</t>
  </si>
  <si>
    <t>Switch is 1 or 0</t>
  </si>
  <si>
    <t># Courses (Fixed)</t>
  </si>
  <si>
    <t>Valid Scenario ID</t>
  </si>
  <si>
    <t>Valid Date</t>
  </si>
  <si>
    <t>Start Date &lt; End Date</t>
  </si>
  <si>
    <t>Courses Run per Year (Calculated)</t>
  </si>
  <si>
    <t>Courses Run per Year (Fixed)</t>
  </si>
  <si>
    <t>Courses Run per Year (Active)</t>
  </si>
  <si>
    <t>Course Calc Switch (1=Calculated, 0=Fixed)</t>
  </si>
  <si>
    <t>This model has been developed solely for demonstration, illustration, and training purposes. It has not been fully validated for operational use and should not be relied upon for business, financial, commercial, legal, or investment decisions. Any outputs, assumptions, calculations, or results produced by this model are illustrative only and may not reflect actual outcomes.</t>
  </si>
  <si>
    <t>Interest Receivable on Cash</t>
  </si>
  <si>
    <t>Interest Payable on Loan</t>
  </si>
  <si>
    <t>Inputs Used When Course Calculation Switch set to 1</t>
  </si>
  <si>
    <t>Input Used When Course Calculation Switch set to 0</t>
  </si>
  <si>
    <t>Course Number Inputs</t>
  </si>
  <si>
    <t>Course Financial Inputs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</si>
</sst>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dd\ mmm\ yy;&quot;Err&quot;;\-"/>
    <numFmt numFmtId="166" formatCode="#,##0;[Red]\(#,##0\);\-"/>
    <numFmt numFmtId="167" formatCode="#,##0%;\(#,##0%\);\-"/>
    <numFmt numFmtId="168" formatCode="#,##0.0%;\(#,##0.0%\);\-"/>
    <numFmt numFmtId="169" formatCode="#,##0.0;\(#,##0.0\);\-"/>
    <numFmt numFmtId="170" formatCode="#,##0.000;\(#,##0.000\);\-"/>
    <numFmt numFmtId="171" formatCode="0&quot; - Yes&quot;;0&quot; - Err&quot;;0&quot; - No&quot;"/>
    <numFmt numFmtId="172" formatCode="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3"/>
      <color rgb="FF008091"/>
      <name val="Calibri"/>
      <family val="2"/>
      <scheme val="minor"/>
    </font>
    <font>
      <sz val="10"/>
      <color rgb="FFFF0000"/>
      <name val="Calibri"/>
      <family val="2"/>
      <scheme val="minor"/>
    </font>
    <font>
      <sz val="11"/>
      <color indexed="23"/>
      <name val="Arial"/>
      <family val="2"/>
    </font>
    <font>
      <i/>
      <sz val="11"/>
      <color theme="1"/>
      <name val="Calibri"/>
      <family val="2"/>
      <scheme val="minor"/>
    </font>
    <font>
      <sz val="8"/>
      <name val="Calibri"/>
      <family val="2"/>
      <scheme val="minor"/>
    </font>
    <font>
      <u/>
      <sz val="11"/>
      <color theme="10"/>
      <name val="Calibri"/>
      <family val="2"/>
      <scheme val="minor"/>
    </font>
    <font>
      <b/>
      <sz val="11"/>
      <color indexed="23"/>
      <name val="Arial"/>
      <family val="2"/>
    </font>
    <font>
      <b/>
      <i/>
      <sz val="11"/>
      <color rgb="FFFF0000"/>
      <name val="Calibri"/>
      <family val="2"/>
      <scheme val="minor"/>
    </font>
    <font>
      <sz val="11"/>
      <color theme="9" tint="-0.24994659260841701"/>
      <name val="Calibri"/>
      <family val="2"/>
      <scheme val="minor"/>
    </font>
    <font>
      <b/>
      <sz val="14"/>
      <color theme="0"/>
      <name val="Calibri"/>
      <family val="2"/>
      <scheme val="minor"/>
    </font>
    <font>
      <sz val="11"/>
      <color theme="4" tint="-0.24994659260841701"/>
      <name val="Calibri"/>
      <family val="2"/>
      <scheme val="minor"/>
    </font>
    <font>
      <i/>
      <sz val="10"/>
      <color theme="2" tint="-0.499984740745262"/>
      <name val="Calibri"/>
      <family val="2"/>
      <scheme val="minor"/>
    </font>
  </fonts>
  <fills count="9">
    <fill>
      <patternFill patternType="none"/>
    </fill>
    <fill>
      <patternFill patternType="gray125"/>
    </fill>
    <fill>
      <patternFill patternType="solid">
        <fgColor rgb="FFFF0000"/>
        <bgColor indexed="64"/>
      </patternFill>
    </fill>
    <fill>
      <patternFill patternType="solid">
        <fgColor indexed="22"/>
        <bgColor indexed="64"/>
      </patternFill>
    </fill>
    <fill>
      <patternFill patternType="solid">
        <fgColor rgb="FFFFFFCC"/>
        <bgColor indexed="64"/>
      </patternFill>
    </fill>
    <fill>
      <patternFill patternType="solid">
        <fgColor theme="0" tint="-0.14996795556505021"/>
        <bgColor indexed="64"/>
      </patternFill>
    </fill>
    <fill>
      <patternFill patternType="solid">
        <fgColor theme="0"/>
        <bgColor indexed="64"/>
      </patternFill>
    </fill>
    <fill>
      <patternFill patternType="solid">
        <fgColor theme="4" tint="-0.499984740745262"/>
        <bgColor indexed="64"/>
      </patternFill>
    </fill>
    <fill>
      <patternFill patternType="solid">
        <fgColor theme="7"/>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dashed">
        <color indexed="55"/>
      </left>
      <right style="dashed">
        <color indexed="55"/>
      </right>
      <top style="dashed">
        <color indexed="55"/>
      </top>
      <bottom style="dashed">
        <color indexed="55"/>
      </bottom>
      <diagonal/>
    </border>
    <border>
      <left style="thin">
        <color auto="1"/>
      </left>
      <right style="thin">
        <color auto="1"/>
      </right>
      <top style="thin">
        <color auto="1"/>
      </top>
      <bottom style="thin">
        <color auto="1"/>
      </bottom>
      <diagonal/>
    </border>
    <border>
      <left/>
      <right/>
      <top style="thin">
        <color theme="1"/>
      </top>
      <bottom style="double">
        <color theme="1"/>
      </bottom>
      <diagonal/>
    </border>
  </borders>
  <cellStyleXfs count="30">
    <xf numFmtId="0" fontId="0" fillId="0" borderId="0" applyAlignment="0"/>
    <xf numFmtId="164" fontId="4" fillId="0" borderId="0" applyNumberFormat="0" applyAlignment="0"/>
    <xf numFmtId="164" fontId="3" fillId="2" borderId="0">
      <alignment horizontal="center"/>
    </xf>
    <xf numFmtId="0" fontId="1" fillId="0" borderId="1" applyAlignment="0">
      <alignment horizontal="center"/>
    </xf>
    <xf numFmtId="164" fontId="12" fillId="0" borderId="1" applyAlignment="0">
      <alignment horizontal="center"/>
    </xf>
    <xf numFmtId="165" fontId="1" fillId="0" borderId="1" applyAlignment="0"/>
    <xf numFmtId="0" fontId="12" fillId="6" borderId="1" applyAlignment="0">
      <alignment horizontal="center"/>
    </xf>
    <xf numFmtId="164" fontId="1" fillId="0" borderId="1" applyAlignment="0">
      <alignment horizontal="center"/>
    </xf>
    <xf numFmtId="165" fontId="12" fillId="0" borderId="1" applyAlignment="0"/>
    <xf numFmtId="0" fontId="5" fillId="0" borderId="0" applyAlignment="0"/>
    <xf numFmtId="0" fontId="15" fillId="0" borderId="0">
      <alignment horizontal="center" vertical="center"/>
    </xf>
    <xf numFmtId="168" fontId="1" fillId="0" borderId="1" applyAlignment="0"/>
    <xf numFmtId="169" fontId="1" fillId="0" borderId="1" applyAlignment="0">
      <alignment horizontal="center"/>
    </xf>
    <xf numFmtId="168" fontId="12" fillId="0" borderId="1" applyAlignment="0"/>
    <xf numFmtId="169" fontId="12" fillId="0" borderId="1" applyAlignment="0">
      <alignment horizontal="center"/>
    </xf>
    <xf numFmtId="171" fontId="12" fillId="0" borderId="1" applyAlignment="0"/>
    <xf numFmtId="0" fontId="6" fillId="3" borderId="2" applyNumberFormat="0" applyAlignment="0">
      <alignment vertical="center"/>
    </xf>
    <xf numFmtId="167" fontId="14" fillId="4" borderId="1" applyAlignment="0">
      <alignment horizontal="center"/>
      <protection locked="0"/>
    </xf>
    <xf numFmtId="164" fontId="14" fillId="4" borderId="1" applyAlignment="0">
      <protection locked="0"/>
    </xf>
    <xf numFmtId="169" fontId="14" fillId="4" borderId="1" applyAlignment="0">
      <alignment horizontal="center"/>
      <protection locked="0"/>
    </xf>
    <xf numFmtId="170" fontId="14" fillId="4" borderId="1" applyAlignment="0">
      <protection locked="0"/>
    </xf>
    <xf numFmtId="165" fontId="14" fillId="4" borderId="1" applyAlignment="0">
      <protection locked="0"/>
    </xf>
    <xf numFmtId="171" fontId="14" fillId="4" borderId="1" applyAlignment="0">
      <protection locked="0"/>
    </xf>
    <xf numFmtId="0" fontId="1" fillId="8" borderId="1" applyAlignment="0"/>
    <xf numFmtId="0" fontId="2" fillId="5" borderId="3" applyNumberFormat="0">
      <alignment horizontal="center" wrapText="1"/>
    </xf>
    <xf numFmtId="164" fontId="2" fillId="0" borderId="4" applyAlignment="0">
      <alignment horizontal="center"/>
    </xf>
    <xf numFmtId="169" fontId="2" fillId="0" borderId="4" applyAlignment="0">
      <alignment horizontal="center"/>
    </xf>
    <xf numFmtId="0" fontId="9" fillId="0" borderId="0" applyNumberFormat="0" applyFill="0" applyBorder="0" applyAlignment="0" applyProtection="0"/>
    <xf numFmtId="9" fontId="1" fillId="0" borderId="0" applyFont="0" applyFill="0" applyBorder="0" applyAlignment="0" applyProtection="0"/>
    <xf numFmtId="0" fontId="13" fillId="7" borderId="0">
      <alignment horizontal="left"/>
    </xf>
  </cellStyleXfs>
  <cellXfs count="49">
    <xf numFmtId="0" fontId="0" fillId="0" borderId="0" xfId="0"/>
    <xf numFmtId="0" fontId="13" fillId="7" borderId="0" xfId="29">
      <alignment horizontal="left"/>
    </xf>
    <xf numFmtId="0" fontId="0" fillId="0" borderId="0" xfId="0" applyAlignment="1">
      <alignment horizontal="center"/>
    </xf>
    <xf numFmtId="164" fontId="3" fillId="2" borderId="0" xfId="2">
      <alignment horizontal="center"/>
    </xf>
    <xf numFmtId="0" fontId="0" fillId="0" borderId="0" xfId="0" applyAlignment="1">
      <alignment wrapText="1"/>
    </xf>
    <xf numFmtId="0" fontId="0" fillId="0" borderId="0" xfId="0" applyAlignment="1">
      <alignment vertical="center"/>
    </xf>
    <xf numFmtId="0" fontId="12" fillId="6" borderId="1" xfId="6" applyAlignment="1">
      <alignment horizontal="center" vertical="center" wrapText="1"/>
    </xf>
    <xf numFmtId="166" fontId="4" fillId="0" borderId="0" xfId="1" applyNumberFormat="1" applyAlignment="1">
      <alignment horizontal="centerContinuous"/>
    </xf>
    <xf numFmtId="165" fontId="12" fillId="0" borderId="1" xfId="8" applyAlignment="1">
      <alignment horizontal="center"/>
    </xf>
    <xf numFmtId="0" fontId="15" fillId="0" borderId="0" xfId="10">
      <alignment horizontal="center" vertical="center"/>
    </xf>
    <xf numFmtId="0" fontId="6" fillId="3" borderId="2" xfId="16" applyAlignment="1"/>
    <xf numFmtId="164" fontId="12" fillId="0" borderId="1" xfId="4">
      <alignment horizontal="center"/>
    </xf>
    <xf numFmtId="164" fontId="1" fillId="0" borderId="1" xfId="7" applyAlignment="1">
      <alignment horizontal="center"/>
    </xf>
    <xf numFmtId="0" fontId="2" fillId="0" borderId="0" xfId="0" applyFont="1"/>
    <xf numFmtId="164" fontId="14" fillId="4" borderId="1" xfId="18" applyAlignment="1">
      <alignment horizontal="center"/>
      <protection locked="0"/>
    </xf>
    <xf numFmtId="0" fontId="1" fillId="0" borderId="1" xfId="3" applyAlignment="1">
      <alignment horizontal="center"/>
    </xf>
    <xf numFmtId="0" fontId="7" fillId="0" borderId="0" xfId="0" applyFont="1"/>
    <xf numFmtId="164" fontId="2" fillId="0" borderId="4" xfId="25" applyAlignment="1">
      <alignment horizontal="center"/>
    </xf>
    <xf numFmtId="170" fontId="14" fillId="4" borderId="1" xfId="20" applyAlignment="1">
      <alignment horizontal="center"/>
      <protection locked="0"/>
    </xf>
    <xf numFmtId="0" fontId="5" fillId="0" borderId="0" xfId="9"/>
    <xf numFmtId="165" fontId="1" fillId="0" borderId="1" xfId="5" applyAlignment="1">
      <alignment horizontal="center"/>
    </xf>
    <xf numFmtId="0" fontId="9" fillId="0" borderId="0" xfId="27"/>
    <xf numFmtId="165" fontId="14" fillId="4" borderId="1" xfId="21" applyAlignment="1">
      <alignment horizontal="center"/>
      <protection locked="0"/>
    </xf>
    <xf numFmtId="0" fontId="0" fillId="0" borderId="0" xfId="0" applyAlignment="1">
      <alignment horizontal="left"/>
    </xf>
    <xf numFmtId="168" fontId="1" fillId="0" borderId="1" xfId="11" applyAlignment="1">
      <alignment horizontal="center"/>
    </xf>
    <xf numFmtId="169" fontId="14" fillId="4" borderId="1" xfId="19" applyAlignment="1">
      <alignment horizontal="center"/>
      <protection locked="0"/>
    </xf>
    <xf numFmtId="169" fontId="1" fillId="0" borderId="1" xfId="12" applyAlignment="1">
      <alignment horizontal="center"/>
    </xf>
    <xf numFmtId="167" fontId="14" fillId="4" borderId="1" xfId="17" applyAlignment="1">
      <alignment horizontal="center"/>
      <protection locked="0"/>
    </xf>
    <xf numFmtId="168" fontId="12" fillId="0" borderId="1" xfId="13" applyAlignment="1">
      <alignment horizontal="center"/>
    </xf>
    <xf numFmtId="169" fontId="12" fillId="0" borderId="1" xfId="14" applyAlignment="1">
      <alignment horizontal="center"/>
    </xf>
    <xf numFmtId="169" fontId="2" fillId="0" borderId="4" xfId="26" applyAlignment="1">
      <alignment horizontal="center"/>
    </xf>
    <xf numFmtId="169" fontId="2" fillId="0" borderId="1" xfId="12" applyFont="1" applyAlignment="1">
      <alignment horizontal="center"/>
    </xf>
    <xf numFmtId="0" fontId="7" fillId="0" borderId="0" xfId="0" applyFont="1" applyAlignment="1">
      <alignment horizontal="left"/>
    </xf>
    <xf numFmtId="0" fontId="1" fillId="8" borderId="1" xfId="23" applyAlignment="1">
      <alignment horizontal="center"/>
    </xf>
    <xf numFmtId="172" fontId="7" fillId="0" borderId="0" xfId="28" applyNumberFormat="1" applyFont="1" applyAlignment="1">
      <alignment horizontal="center"/>
    </xf>
    <xf numFmtId="166" fontId="2" fillId="5" borderId="3" xfId="24" applyNumberFormat="1">
      <alignment horizontal="center" wrapText="1"/>
    </xf>
    <xf numFmtId="0" fontId="10" fillId="3" borderId="2" xfId="16" applyFont="1" applyAlignment="1"/>
    <xf numFmtId="164" fontId="12" fillId="0" borderId="1" xfId="4" applyAlignment="1">
      <alignment horizontal="center"/>
    </xf>
    <xf numFmtId="0" fontId="5" fillId="0" borderId="0" xfId="9" applyAlignment="1">
      <alignment horizontal="center"/>
    </xf>
    <xf numFmtId="164" fontId="6" fillId="3" borderId="2" xfId="16" applyNumberFormat="1" applyAlignment="1">
      <alignment horizontal="center"/>
    </xf>
    <xf numFmtId="164" fontId="12" fillId="6" borderId="1" xfId="6" applyNumberFormat="1" applyAlignment="1">
      <alignment horizontal="center" vertical="center" wrapText="1"/>
    </xf>
    <xf numFmtId="0" fontId="7" fillId="0" borderId="0" xfId="0" applyFont="1" applyAlignment="1">
      <alignment horizontal="center" wrapText="1"/>
    </xf>
    <xf numFmtId="0" fontId="2" fillId="0" borderId="0" xfId="0" applyFont="1" applyAlignment="1">
      <alignment horizontal="right"/>
    </xf>
    <xf numFmtId="0" fontId="2" fillId="5" borderId="3" xfId="24" applyAlignment="1">
      <alignment horizontal="centerContinuous" wrapText="1"/>
    </xf>
    <xf numFmtId="171" fontId="14" fillId="4" borderId="1" xfId="22" applyAlignment="1">
      <alignment horizontal="center"/>
      <protection locked="0"/>
    </xf>
    <xf numFmtId="0" fontId="15" fillId="0" borderId="0" xfId="10" applyAlignment="1">
      <alignment horizontal="left" vertical="center"/>
    </xf>
    <xf numFmtId="171" fontId="12" fillId="0" borderId="1" xfId="15" applyAlignment="1">
      <alignment horizontal="center"/>
    </xf>
    <xf numFmtId="0" fontId="11" fillId="0" borderId="0" xfId="0" applyFont="1" applyAlignment="1">
      <alignment wrapText="1"/>
    </xf>
    <xf numFmtId="0" fontId="6" fillId="3" borderId="2" xfId="16" applyNumberFormat="1" applyAlignment="1">
      <alignment horizontal="center"/>
    </xf>
  </cellXfs>
  <cellStyles count="30">
    <cellStyle name="Calc %1dp" xfId="11" xr:uid="{9069D8AC-7AEA-4071-B322-E27F30CF28F6}"/>
    <cellStyle name="Calc 0dp" xfId="7" xr:uid="{85B7DB66-2A98-4D5C-A3FF-4C463A5784DA}"/>
    <cellStyle name="Calc 1dp" xfId="12" xr:uid="{758030E2-B8B0-41BC-B218-AB8EE84A7CC7}"/>
    <cellStyle name="Calc Date" xfId="5" xr:uid="{315FDB49-9CD6-4030-87A1-84656B3A833E}"/>
    <cellStyle name="Calc Gen" xfId="3" xr:uid="{B0D64C6E-16DD-4F0A-BE9C-8BB97DC3D48D}"/>
    <cellStyle name="Error Check" xfId="2" xr:uid="{07597280-DE8F-40C8-A01C-681F54312E86}"/>
    <cellStyle name="Feed %1dp" xfId="13" xr:uid="{A90BF0FD-2538-40BA-AC5D-B1B1BA43ACF8}"/>
    <cellStyle name="Feed 0dp" xfId="4" xr:uid="{497D72D0-32AB-4409-81E7-09BD7607C4DA}"/>
    <cellStyle name="Feed 1dp" xfId="14" xr:uid="{665C5921-0009-46E0-A7F7-08A1DC9EC254}"/>
    <cellStyle name="Feed Date" xfId="8" xr:uid="{9F874DAB-B8D7-455E-9C8F-B43B4229B95C}"/>
    <cellStyle name="Feed Gen" xfId="6" xr:uid="{E84A8F0C-71FD-4C67-BC94-9111E6785C1D}"/>
    <cellStyle name="Feed YesNo" xfId="15" xr:uid="{B2E75F01-F20E-4A28-8DD0-7E4B69A49544}"/>
    <cellStyle name="Greyed out" xfId="16" xr:uid="{2499DE3D-00CA-48F3-B625-E16D1FDABBE9}"/>
    <cellStyle name="Heading 2" xfId="1" builtinId="17"/>
    <cellStyle name="Heading Gen" xfId="29" xr:uid="{B4811C63-5DB8-457A-95F4-27B69745574C}"/>
    <cellStyle name="Hyperlink" xfId="27" builtinId="8"/>
    <cellStyle name="Input %0dp" xfId="17" xr:uid="{52727C48-14EF-4D1E-9D3D-34B0F730C483}"/>
    <cellStyle name="Input 0dp" xfId="18" xr:uid="{C31FE583-CF9C-4FDB-A404-98A7D6854C3F}"/>
    <cellStyle name="Input 1dp" xfId="19" xr:uid="{E0BD9281-2172-45DD-8154-6A0F10C14B54}"/>
    <cellStyle name="Input 3dp" xfId="20" xr:uid="{EB97299E-1F80-4FFD-AE5E-1AE12519808C}"/>
    <cellStyle name="Input Date" xfId="21" xr:uid="{3EAA214E-C6D2-4593-9F6D-D5CA2D7F166C}"/>
    <cellStyle name="Input YesNo" xfId="22" xr:uid="{A8D61F42-149B-4118-8FCC-D506B0B01C21}"/>
    <cellStyle name="InputD Gen" xfId="23" xr:uid="{F7F5BD4B-BC99-4B15-BC25-141DC2D1AD16}"/>
    <cellStyle name="Normal" xfId="0" builtinId="0"/>
    <cellStyle name="NR Title" xfId="9" xr:uid="{78771A2E-C871-414E-B09D-690BA0113A0B}"/>
    <cellStyle name="Per cent" xfId="28" builtinId="5"/>
    <cellStyle name="Table Title" xfId="24" xr:uid="{5BB361C9-BC5B-4BC8-9169-13D804C35B0F}"/>
    <cellStyle name="Total 0dp" xfId="25" xr:uid="{FF87EB2C-899D-45A3-8A59-CC939DDA046D}"/>
    <cellStyle name="Total 1dp" xfId="26" xr:uid="{B1825084-E76E-430F-91BC-23741B4D70FD}"/>
    <cellStyle name="Units" xfId="10" xr:uid="{89250262-F3B2-4DFD-B6C6-839418369A2F}"/>
  </cellStyles>
  <dxfs count="12">
    <dxf>
      <font>
        <color theme="0"/>
      </font>
      <fill>
        <patternFill>
          <bgColor rgb="FF00B050"/>
        </patternFill>
      </fill>
    </dxf>
    <dxf>
      <font>
        <color theme="0"/>
      </font>
      <fill>
        <patternFill>
          <bgColor rgb="FF00B050"/>
        </patternFill>
      </fill>
    </dxf>
    <dxf>
      <fill>
        <patternFill>
          <bgColor theme="0" tint="-0.24994659260841701"/>
        </patternFill>
      </fill>
    </dxf>
    <dxf>
      <fill>
        <patternFill>
          <bgColor theme="0" tint="-0.24994659260841701"/>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
      <fill>
        <patternFill>
          <bgColor theme="0" tint="-0.24994659260841701"/>
        </patternFill>
      </fill>
    </dxf>
    <dxf>
      <fill>
        <patternFill>
          <bgColor theme="0" tint="-0.24994659260841701"/>
        </patternFill>
      </fill>
    </dxf>
    <dxf>
      <font>
        <color theme="0"/>
      </font>
      <fill>
        <patternFill>
          <bgColor rgb="FF00B050"/>
        </patternFill>
      </fill>
    </dxf>
    <dxf>
      <font>
        <color theme="0"/>
      </font>
      <fill>
        <patternFill>
          <bgColor rgb="FF00B050"/>
        </patternFill>
      </fill>
    </dxf>
    <dxf>
      <font>
        <color theme="0"/>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6E71D-FF4C-4991-B56D-0E4637E62C36}">
  <sheetPr codeName="Sheet1">
    <tabColor theme="1"/>
    <outlinePr summaryBelow="0" summaryRight="0"/>
  </sheetPr>
  <dimension ref="A1:E25"/>
  <sheetViews>
    <sheetView showGridLines="0" tabSelected="1" zoomScale="80" zoomScaleNormal="80" workbookViewId="0"/>
  </sheetViews>
  <sheetFormatPr defaultColWidth="9.109375" defaultRowHeight="14.4" x14ac:dyDescent="0.3"/>
  <cols>
    <col min="1" max="1" width="4.33203125" customWidth="1"/>
    <col min="2" max="2" width="2.109375" customWidth="1"/>
    <col min="3" max="4" width="2.44140625" customWidth="1"/>
    <col min="5" max="5" width="92.109375" customWidth="1"/>
  </cols>
  <sheetData>
    <row r="1" spans="1:5" ht="14.4" customHeight="1" x14ac:dyDescent="0.3"/>
    <row r="2" spans="1:5" s="4" customFormat="1" x14ac:dyDescent="0.3">
      <c r="A2" s="3">
        <f>SUM(A3:A25)</f>
        <v>0</v>
      </c>
      <c r="B2" t="str" cm="1">
        <f t="array" aca="1" ref="B2" ca="1">_xlfn.TEXTAFTER(CELL("filename",A1),"]")</f>
        <v>Index</v>
      </c>
      <c r="C2"/>
      <c r="D2"/>
      <c r="E2"/>
    </row>
    <row r="3" spans="1:5" ht="57.6" x14ac:dyDescent="0.3">
      <c r="E3" s="47" t="s">
        <v>132</v>
      </c>
    </row>
    <row r="5" spans="1:5" ht="18" x14ac:dyDescent="0.35">
      <c r="A5" s="1"/>
      <c r="B5" s="1"/>
      <c r="C5" s="1" t="s">
        <v>2</v>
      </c>
      <c r="D5" s="1"/>
      <c r="E5" s="1"/>
    </row>
    <row r="7" spans="1:5" x14ac:dyDescent="0.3">
      <c r="D7" s="13" t="s">
        <v>7</v>
      </c>
    </row>
    <row r="9" spans="1:5" x14ac:dyDescent="0.3">
      <c r="A9" s="48"/>
      <c r="E9" s="21" t="str">
        <f ca="1">B2</f>
        <v>Index</v>
      </c>
    </row>
    <row r="11" spans="1:5" x14ac:dyDescent="0.3">
      <c r="D11" s="13" t="s">
        <v>8</v>
      </c>
    </row>
    <row r="13" spans="1:5" x14ac:dyDescent="0.3">
      <c r="A13" s="3">
        <f>I1_Gen_Inputs!$A$3</f>
        <v>0</v>
      </c>
      <c r="E13" s="21" t="str">
        <f ca="1">I1_Gen_Inputs!B2</f>
        <v>I1_Gen_Inputs</v>
      </c>
    </row>
    <row r="14" spans="1:5" x14ac:dyDescent="0.3">
      <c r="A14" s="3">
        <f>I2_Scenario_Inputs!$A$3</f>
        <v>0</v>
      </c>
      <c r="E14" s="21" t="str">
        <f ca="1">I2_Scenario_Inputs!B2</f>
        <v>I2_Scenario_Inputs</v>
      </c>
    </row>
    <row r="16" spans="1:5" x14ac:dyDescent="0.3">
      <c r="D16" s="13" t="s">
        <v>9</v>
      </c>
    </row>
    <row r="18" spans="1:5" x14ac:dyDescent="0.3">
      <c r="A18" s="3">
        <f>'C1_TimelineA'!$A$3</f>
        <v>0</v>
      </c>
      <c r="E18" s="21" t="str">
        <f ca="1">'C1_TimelineA'!B2</f>
        <v>C1_TimelineA</v>
      </c>
    </row>
    <row r="19" spans="1:5" x14ac:dyDescent="0.3">
      <c r="A19" s="3">
        <f>'C2_CalcsA'!$A$3</f>
        <v>0</v>
      </c>
      <c r="E19" s="21" t="str">
        <f ca="1">'C2_CalcsA'!B2</f>
        <v>C2_CalcsA</v>
      </c>
    </row>
    <row r="21" spans="1:5" x14ac:dyDescent="0.3">
      <c r="D21" s="13" t="s">
        <v>15</v>
      </c>
    </row>
    <row r="23" spans="1:5" x14ac:dyDescent="0.3">
      <c r="A23" s="3">
        <f>'O1_Financial Statements'!$A$3</f>
        <v>0</v>
      </c>
      <c r="E23" s="21" t="str">
        <f ca="1">'O1_Financial Statements'!B2</f>
        <v>O1_Financial Statements</v>
      </c>
    </row>
    <row r="25" spans="1:5" ht="18" x14ac:dyDescent="0.35">
      <c r="A25" s="1"/>
      <c r="B25" s="1"/>
      <c r="C25" s="1" t="s">
        <v>1</v>
      </c>
      <c r="D25" s="1"/>
      <c r="E25" s="1"/>
    </row>
  </sheetData>
  <dataConsolidate/>
  <conditionalFormatting sqref="A2 A13:A14 A18:A19 A23">
    <cfRule type="expression" dxfId="11" priority="34" stopIfTrue="1">
      <formula>A2=0</formula>
    </cfRule>
  </conditionalFormatting>
  <hyperlinks>
    <hyperlink ref="E9" location="G1_Index!A1" display="G1_Index" xr:uid="{72B2D48B-868E-450E-A61B-00834A78F41D}"/>
    <hyperlink ref="E13" location="I1_Gen_Inputs!A1" display="I1_Gen_Inputs" xr:uid="{8BF637F4-24C6-4560-B4DD-5824AF44D674}"/>
    <hyperlink ref="E14" location="I2_Scenario_Inputs!A1" display="I2_Scenario_Inputs" xr:uid="{DEFF7B9C-72F1-47EC-B1BD-F51676E00CF0}"/>
    <hyperlink ref="E18" location="'C2_TimelineA'!A1" display="C2_TimelineA" xr:uid="{494478A4-56E2-40D1-82DE-F55E3184F8FE}"/>
    <hyperlink ref="E19" location="'C4_CalcsA'!A1" display="C4_CalcsA" xr:uid="{15D99B51-648E-48C3-990E-8FCE05DDDFF8}"/>
    <hyperlink ref="E23" location="'O1_Financial Statements'!A1" display="O1_Financial Statements" xr:uid="{D433BBD3-333A-4071-BEC8-2F4079609628}"/>
  </hyperlinks>
  <printOptions headings="1"/>
  <pageMargins left="0.31496062992125984" right="0.31496062992125984" top="0.6692913385826772" bottom="0.55118110236220474" header="0.31496062992125984" footer="0.31496062992125984"/>
  <pageSetup paperSize="8" scale="50" orientation="landscape" r:id="rId1"/>
  <headerFooter>
    <oddHeader>&amp;L&amp;8&amp;G&amp;C&amp;8&amp;A&amp;R&amp;8&amp;D &amp;T</oddHeader>
    <oddFooter>&amp;C&amp;8&amp;P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E1476-A24C-472B-85B2-B1144A5AAE8F}">
  <sheetPr codeName="Sheet3">
    <tabColor rgb="FFFFC000"/>
  </sheetPr>
  <dimension ref="A1"/>
  <sheetViews>
    <sheetView showGridLines="0" zoomScale="80" zoomScaleNormal="80"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8D89F-BA85-42B3-A24D-DD52AE751E8E}">
  <sheetPr>
    <tabColor rgb="FFFFC000"/>
    <outlinePr summaryBelow="0" summaryRight="0"/>
  </sheetPr>
  <dimension ref="A1:S30"/>
  <sheetViews>
    <sheetView showGridLines="0" zoomScale="80" zoomScaleNormal="80" workbookViewId="0">
      <pane xSplit="9" ySplit="8" topLeftCell="J9" activePane="bottomRight" state="frozen"/>
      <selection activeCell="A40" sqref="A40"/>
      <selection pane="topRight" activeCell="A40" sqref="A40"/>
      <selection pane="bottomLeft" activeCell="A40" sqref="A40"/>
      <selection pane="bottomRight"/>
    </sheetView>
  </sheetViews>
  <sheetFormatPr defaultColWidth="9.109375" defaultRowHeight="14.4" outlineLevelRow="1" x14ac:dyDescent="0.3"/>
  <cols>
    <col min="1" max="1" width="3.88671875" customWidth="1"/>
    <col min="2" max="2" width="2.5546875" customWidth="1"/>
    <col min="3" max="3" width="6" customWidth="1"/>
    <col min="4" max="4" width="2.5546875" customWidth="1"/>
    <col min="5" max="5" width="37.109375" customWidth="1"/>
    <col min="6" max="7" width="2.5546875" customWidth="1"/>
    <col min="8" max="8" width="8.33203125" customWidth="1"/>
    <col min="9" max="10" width="2.5546875" customWidth="1"/>
    <col min="11" max="11" width="23.88671875" customWidth="1"/>
    <col min="12" max="12" width="13.33203125" bestFit="1" customWidth="1"/>
    <col min="13" max="13" width="2" customWidth="1"/>
    <col min="14" max="14" width="2.6640625" customWidth="1"/>
    <col min="15" max="17" width="22.109375" customWidth="1"/>
    <col min="18" max="18" width="2.6640625" customWidth="1"/>
    <col min="19" max="19" width="28.33203125" customWidth="1"/>
  </cols>
  <sheetData>
    <row r="1" spans="1:19" ht="14.4" customHeight="1" x14ac:dyDescent="0.3"/>
    <row r="2" spans="1:19" s="4" customFormat="1" x14ac:dyDescent="0.3">
      <c r="A2" s="3">
        <f>Model_Error</f>
        <v>0</v>
      </c>
      <c r="B2" t="str" cm="1">
        <f t="array" aca="1" ref="B2" ca="1">_xlfn.TEXTAFTER(CELL("filename",A1),"]")</f>
        <v>I1_Gen_Inputs</v>
      </c>
      <c r="D2"/>
      <c r="E2"/>
      <c r="F2"/>
      <c r="G2"/>
      <c r="H2"/>
      <c r="I2"/>
      <c r="K2"/>
    </row>
    <row r="3" spans="1:19" x14ac:dyDescent="0.3">
      <c r="A3" s="3">
        <f>SUM(A4:A30)</f>
        <v>0</v>
      </c>
    </row>
    <row r="6" spans="1:19" ht="17.399999999999999" x14ac:dyDescent="0.35">
      <c r="B6" s="7"/>
      <c r="D6" s="7"/>
      <c r="E6" s="5"/>
      <c r="F6" s="7"/>
      <c r="G6" s="7"/>
      <c r="H6" s="7"/>
      <c r="I6" s="7"/>
    </row>
    <row r="7" spans="1:19" ht="17.399999999999999" x14ac:dyDescent="0.35">
      <c r="B7" s="7"/>
      <c r="D7" s="7"/>
      <c r="E7" s="5"/>
      <c r="F7" s="7"/>
      <c r="G7" s="7"/>
      <c r="H7" s="7"/>
      <c r="I7" s="7"/>
      <c r="N7" s="43" t="s">
        <v>116</v>
      </c>
      <c r="O7" s="43"/>
      <c r="P7" s="43"/>
      <c r="Q7" s="43"/>
      <c r="R7" s="43"/>
    </row>
    <row r="8" spans="1:19" s="4" customFormat="1" x14ac:dyDescent="0.3">
      <c r="H8" s="9" t="s">
        <v>0</v>
      </c>
      <c r="N8" s="42"/>
      <c r="O8" s="41" t="s">
        <v>125</v>
      </c>
      <c r="P8" s="41" t="s">
        <v>126</v>
      </c>
      <c r="Q8" s="41" t="s">
        <v>127</v>
      </c>
    </row>
    <row r="9" spans="1:19" ht="18" x14ac:dyDescent="0.35">
      <c r="A9" s="1"/>
      <c r="B9" s="1"/>
      <c r="C9" s="1" t="s">
        <v>41</v>
      </c>
      <c r="D9" s="1"/>
      <c r="E9" s="1"/>
      <c r="F9" s="1"/>
      <c r="G9" s="1"/>
      <c r="H9" s="1"/>
      <c r="I9" s="1"/>
      <c r="J9" s="1"/>
      <c r="K9" s="1"/>
      <c r="L9" s="1"/>
      <c r="M9" s="1"/>
      <c r="N9" s="1"/>
      <c r="O9" s="1"/>
      <c r="P9" s="1"/>
      <c r="Q9" s="1"/>
      <c r="R9" s="1"/>
      <c r="S9" s="1"/>
    </row>
    <row r="10" spans="1:19" outlineLevel="1" x14ac:dyDescent="0.3"/>
    <row r="11" spans="1:19" outlineLevel="1" x14ac:dyDescent="0.3">
      <c r="E11" t="s">
        <v>17</v>
      </c>
      <c r="H11" s="9" t="s">
        <v>27</v>
      </c>
      <c r="K11" s="18">
        <v>1E-3</v>
      </c>
      <c r="L11" s="19" t="s">
        <v>18</v>
      </c>
    </row>
    <row r="12" spans="1:19" outlineLevel="1" x14ac:dyDescent="0.3">
      <c r="E12" s="23" t="s">
        <v>28</v>
      </c>
      <c r="H12" s="9" t="s">
        <v>27</v>
      </c>
      <c r="K12" s="14">
        <v>12</v>
      </c>
      <c r="L12" s="19" t="s">
        <v>29</v>
      </c>
    </row>
    <row r="13" spans="1:19" outlineLevel="1" x14ac:dyDescent="0.3"/>
    <row r="15" spans="1:19" ht="18" x14ac:dyDescent="0.35">
      <c r="A15" s="1"/>
      <c r="B15" s="1"/>
      <c r="C15" s="1" t="s">
        <v>101</v>
      </c>
      <c r="D15" s="1"/>
      <c r="E15" s="1"/>
      <c r="F15" s="1"/>
      <c r="G15" s="1"/>
      <c r="H15" s="1"/>
      <c r="I15" s="1"/>
      <c r="J15" s="1"/>
      <c r="K15" s="1"/>
      <c r="L15" s="1"/>
      <c r="M15" s="1"/>
      <c r="N15" s="1"/>
      <c r="O15" s="1"/>
      <c r="P15" s="1"/>
      <c r="Q15" s="1"/>
      <c r="R15" s="1"/>
      <c r="S15" s="1"/>
    </row>
    <row r="16" spans="1:19" outlineLevel="1" x14ac:dyDescent="0.3"/>
    <row r="17" spans="1:19" outlineLevel="1" x14ac:dyDescent="0.3">
      <c r="E17" t="s">
        <v>10</v>
      </c>
      <c r="H17" s="9" t="s">
        <v>102</v>
      </c>
      <c r="K17" s="18" t="s">
        <v>66</v>
      </c>
      <c r="L17" s="19" t="s">
        <v>105</v>
      </c>
    </row>
    <row r="18" spans="1:19" outlineLevel="1" x14ac:dyDescent="0.3">
      <c r="E18" s="23" t="s">
        <v>34</v>
      </c>
      <c r="H18" s="9" t="s">
        <v>102</v>
      </c>
      <c r="K18" s="14" t="s">
        <v>74</v>
      </c>
      <c r="L18" s="19" t="s">
        <v>106</v>
      </c>
    </row>
    <row r="19" spans="1:19" outlineLevel="1" x14ac:dyDescent="0.3">
      <c r="E19" s="23" t="s">
        <v>103</v>
      </c>
      <c r="H19" s="9" t="s">
        <v>102</v>
      </c>
      <c r="K19" s="14" t="s">
        <v>73</v>
      </c>
      <c r="L19" s="19" t="s">
        <v>107</v>
      </c>
    </row>
    <row r="20" spans="1:19" outlineLevel="1" x14ac:dyDescent="0.3">
      <c r="E20" s="23"/>
      <c r="H20" s="9"/>
      <c r="K20" s="39"/>
      <c r="L20" s="19"/>
    </row>
    <row r="21" spans="1:19" outlineLevel="1" x14ac:dyDescent="0.3">
      <c r="K21" s="38" t="s">
        <v>104</v>
      </c>
    </row>
    <row r="22" spans="1:19" outlineLevel="1" x14ac:dyDescent="0.3"/>
    <row r="24" spans="1:19" ht="18" x14ac:dyDescent="0.35">
      <c r="A24" s="1"/>
      <c r="B24" s="1"/>
      <c r="C24" s="1" t="s">
        <v>5</v>
      </c>
      <c r="D24" s="1"/>
      <c r="E24" s="1"/>
      <c r="F24" s="1"/>
      <c r="G24" s="1"/>
      <c r="H24" s="1"/>
      <c r="I24" s="1"/>
      <c r="J24" s="1"/>
      <c r="K24" s="1"/>
      <c r="L24" s="1"/>
      <c r="M24" s="1"/>
      <c r="N24" s="1"/>
      <c r="O24" s="1"/>
      <c r="P24" s="1"/>
      <c r="Q24" s="1"/>
      <c r="R24" s="1"/>
      <c r="S24" s="1"/>
    </row>
    <row r="25" spans="1:19" outlineLevel="1" x14ac:dyDescent="0.3"/>
    <row r="26" spans="1:19" outlineLevel="1" x14ac:dyDescent="0.3">
      <c r="A26" s="3">
        <f>SUM(N26:R26)</f>
        <v>0</v>
      </c>
      <c r="E26" s="23" t="s">
        <v>22</v>
      </c>
      <c r="H26" s="9" t="s">
        <v>21</v>
      </c>
      <c r="K26" s="22">
        <v>46478</v>
      </c>
      <c r="L26" s="19" t="s">
        <v>24</v>
      </c>
      <c r="P26" s="3">
        <f>IFERROR(((EOMONTH(rStartDate,-1)+1)&lt;&gt;rStartDate)*1,1)</f>
        <v>0</v>
      </c>
    </row>
    <row r="27" spans="1:19" outlineLevel="1" x14ac:dyDescent="0.3">
      <c r="A27" s="3">
        <f>SUM(N27:R27)</f>
        <v>0</v>
      </c>
      <c r="E27" s="23" t="s">
        <v>25</v>
      </c>
      <c r="H27" s="9" t="s">
        <v>21</v>
      </c>
      <c r="K27" s="22">
        <v>50130</v>
      </c>
      <c r="L27" s="19" t="s">
        <v>26</v>
      </c>
      <c r="P27" s="3">
        <f>IFERROR(((EOMONTH(rEndDate,0))&lt;&gt;rEndDate)*1,1)</f>
        <v>0</v>
      </c>
      <c r="Q27" s="3">
        <f>IFERROR((K27&lt;K26)*1,1)</f>
        <v>0</v>
      </c>
    </row>
    <row r="28" spans="1:19" outlineLevel="1" x14ac:dyDescent="0.3"/>
    <row r="30" spans="1:19" ht="18" x14ac:dyDescent="0.35">
      <c r="A30" s="1"/>
      <c r="B30" s="1"/>
      <c r="C30" s="1" t="s">
        <v>1</v>
      </c>
      <c r="D30" s="1"/>
      <c r="E30" s="1"/>
      <c r="F30" s="1"/>
      <c r="G30" s="1"/>
      <c r="H30" s="1"/>
      <c r="I30" s="1"/>
      <c r="J30" s="1"/>
      <c r="K30" s="1"/>
      <c r="L30" s="1"/>
      <c r="M30" s="1"/>
      <c r="N30" s="1"/>
      <c r="O30" s="1"/>
      <c r="P30" s="1"/>
      <c r="Q30" s="1"/>
      <c r="R30" s="1"/>
      <c r="S30" s="1"/>
    </row>
  </sheetData>
  <dataConsolidate/>
  <conditionalFormatting sqref="A2:A3 P26 A26:A27 P27:Q27">
    <cfRule type="expression" dxfId="10" priority="1" stopIfTrue="1">
      <formula>A2=0</formula>
    </cfRule>
  </conditionalFormatting>
  <printOptions headings="1"/>
  <pageMargins left="0.31496062992125984" right="0.31496062992125984" top="0.6692913385826772" bottom="0.55118110236220474" header="0.31496062992125984" footer="0.31496062992125984"/>
  <pageSetup paperSize="8" scale="50" orientation="landscape" r:id="rId1"/>
  <headerFooter>
    <oddHeader>&amp;L&amp;8&amp;G&amp;C&amp;8&amp;A&amp;R&amp;8&amp;D &amp;T</oddHeader>
    <oddFooter>&amp;C&amp;8&amp;P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78675-FDF8-4F50-8879-7887A8884459}">
  <sheetPr codeName="Sheet2">
    <tabColor rgb="FFFFC000"/>
    <outlinePr summaryBelow="0" summaryRight="0"/>
  </sheetPr>
  <dimension ref="A1:R31"/>
  <sheetViews>
    <sheetView showGridLines="0" zoomScale="80" zoomScaleNormal="80" workbookViewId="0">
      <pane xSplit="12" ySplit="9" topLeftCell="M10" activePane="bottomRight" state="frozen"/>
      <selection pane="topRight" activeCell="M1" sqref="M1"/>
      <selection pane="bottomLeft" activeCell="A9" sqref="A9"/>
      <selection pane="bottomRight"/>
    </sheetView>
  </sheetViews>
  <sheetFormatPr defaultColWidth="9.109375" defaultRowHeight="14.4" outlineLevelRow="1" x14ac:dyDescent="0.3"/>
  <cols>
    <col min="1" max="1" width="3.88671875" customWidth="1"/>
    <col min="2" max="2" width="2.5546875" customWidth="1"/>
    <col min="3" max="3" width="6" customWidth="1"/>
    <col min="4" max="4" width="2.5546875" customWidth="1"/>
    <col min="5" max="5" width="45.88671875" customWidth="1"/>
    <col min="6" max="7" width="2.5546875" customWidth="1"/>
    <col min="8" max="8" width="8.33203125" customWidth="1"/>
    <col min="9" max="10" width="2.5546875" customWidth="1"/>
    <col min="11" max="11" width="23.88671875" customWidth="1"/>
    <col min="12" max="13" width="2.5546875" customWidth="1"/>
    <col min="14" max="14" width="2.6640625" customWidth="1"/>
    <col min="15" max="16" width="28.33203125" customWidth="1"/>
    <col min="17" max="17" width="2.6640625" customWidth="1"/>
    <col min="18" max="18" width="2.5546875" customWidth="1"/>
  </cols>
  <sheetData>
    <row r="1" spans="1:18" ht="14.4" customHeight="1" x14ac:dyDescent="0.3"/>
    <row r="2" spans="1:18" s="4" customFormat="1" x14ac:dyDescent="0.3">
      <c r="A2" s="3">
        <f>Model_Error</f>
        <v>0</v>
      </c>
      <c r="B2" t="str" cm="1">
        <f t="array" aca="1" ref="B2" ca="1">_xlfn.TEXTAFTER(CELL("filename",A1),"]")</f>
        <v>I2_Scenario_Inputs</v>
      </c>
      <c r="D2"/>
      <c r="E2"/>
      <c r="F2"/>
      <c r="G2"/>
      <c r="H2"/>
      <c r="I2"/>
      <c r="K2"/>
    </row>
    <row r="3" spans="1:18" x14ac:dyDescent="0.3">
      <c r="A3" s="3">
        <f>SUM(A4:A31)</f>
        <v>0</v>
      </c>
    </row>
    <row r="6" spans="1:18" ht="17.399999999999999" x14ac:dyDescent="0.35">
      <c r="B6" s="7"/>
      <c r="D6" s="7"/>
      <c r="E6" s="5"/>
      <c r="F6" s="7"/>
      <c r="G6" s="7"/>
      <c r="H6" s="7"/>
      <c r="I6" s="7"/>
    </row>
    <row r="7" spans="1:18" s="4" customFormat="1" x14ac:dyDescent="0.3">
      <c r="N7" s="43" t="s">
        <v>116</v>
      </c>
      <c r="O7" s="43"/>
      <c r="P7" s="43"/>
      <c r="Q7" s="43"/>
    </row>
    <row r="8" spans="1:18" s="4" customFormat="1" x14ac:dyDescent="0.3">
      <c r="H8" s="9" t="s">
        <v>0</v>
      </c>
      <c r="N8" s="42"/>
      <c r="O8" s="41" t="s">
        <v>118</v>
      </c>
      <c r="P8" s="41" t="s">
        <v>123</v>
      </c>
    </row>
    <row r="9" spans="1:18" ht="18" x14ac:dyDescent="0.35">
      <c r="A9" s="1"/>
      <c r="B9" s="1"/>
      <c r="C9" s="1" t="s">
        <v>60</v>
      </c>
      <c r="D9" s="1"/>
      <c r="E9" s="1"/>
      <c r="F9" s="1"/>
      <c r="G9" s="1"/>
      <c r="H9" s="1"/>
      <c r="I9" s="1"/>
      <c r="J9" s="1"/>
      <c r="K9" s="1"/>
      <c r="L9" s="1"/>
      <c r="M9" s="1"/>
      <c r="N9" s="1"/>
      <c r="O9" s="1"/>
      <c r="P9" s="1"/>
      <c r="Q9" s="1"/>
      <c r="R9" s="1"/>
    </row>
    <row r="10" spans="1:18" outlineLevel="1" x14ac:dyDescent="0.3"/>
    <row r="11" spans="1:18" outlineLevel="1" x14ac:dyDescent="0.3">
      <c r="D11" s="13" t="s">
        <v>47</v>
      </c>
    </row>
    <row r="12" spans="1:18" outlineLevel="1" x14ac:dyDescent="0.3">
      <c r="D12" s="13"/>
    </row>
    <row r="13" spans="1:18" outlineLevel="1" x14ac:dyDescent="0.3">
      <c r="A13" s="3">
        <f>SUM(N13:Q13)</f>
        <v>0</v>
      </c>
      <c r="C13" s="2"/>
      <c r="E13" s="23" t="s">
        <v>46</v>
      </c>
      <c r="H13" s="9" t="s">
        <v>27</v>
      </c>
      <c r="K13" s="25">
        <v>3</v>
      </c>
      <c r="O13" s="3">
        <f>IFERROR((K13&lt;0)*1,1)</f>
        <v>0</v>
      </c>
    </row>
    <row r="14" spans="1:18" outlineLevel="1" x14ac:dyDescent="0.3">
      <c r="A14" s="3">
        <f>SUM(N14:Q14)</f>
        <v>0</v>
      </c>
      <c r="C14" s="2"/>
      <c r="E14" s="23" t="s">
        <v>49</v>
      </c>
      <c r="H14" s="9" t="s">
        <v>27</v>
      </c>
      <c r="K14" s="25">
        <v>35</v>
      </c>
      <c r="O14" s="3">
        <f>IFERROR((K14&lt;0)*1,1)</f>
        <v>0</v>
      </c>
    </row>
    <row r="15" spans="1:18" outlineLevel="1" x14ac:dyDescent="0.3">
      <c r="K15" s="2"/>
    </row>
    <row r="16" spans="1:18" outlineLevel="1" x14ac:dyDescent="0.3">
      <c r="D16" s="13" t="s">
        <v>137</v>
      </c>
    </row>
    <row r="17" spans="1:18" outlineLevel="1" x14ac:dyDescent="0.3">
      <c r="D17" s="13"/>
    </row>
    <row r="18" spans="1:18" outlineLevel="1" x14ac:dyDescent="0.3">
      <c r="A18" s="3">
        <f>SUM(N18:Q18)</f>
        <v>0</v>
      </c>
      <c r="D18" s="13"/>
      <c r="E18" s="23" t="s">
        <v>131</v>
      </c>
      <c r="H18" s="9" t="s">
        <v>122</v>
      </c>
      <c r="K18" s="44">
        <v>1</v>
      </c>
      <c r="P18" s="3">
        <f>IFERROR((K18&lt;&gt;0)*(K18&lt;&gt;1),1)</f>
        <v>0</v>
      </c>
    </row>
    <row r="19" spans="1:18" outlineLevel="1" x14ac:dyDescent="0.3">
      <c r="D19" s="13"/>
    </row>
    <row r="20" spans="1:18" outlineLevel="1" x14ac:dyDescent="0.3">
      <c r="D20" s="13"/>
      <c r="E20" s="45" t="s">
        <v>135</v>
      </c>
    </row>
    <row r="21" spans="1:18" outlineLevel="1" x14ac:dyDescent="0.3">
      <c r="A21" s="3">
        <f>SUM(N21:Q21)</f>
        <v>0</v>
      </c>
      <c r="C21" s="2"/>
      <c r="E21" s="23" t="s">
        <v>51</v>
      </c>
      <c r="H21" s="9" t="s">
        <v>27</v>
      </c>
      <c r="K21" s="25">
        <v>2</v>
      </c>
      <c r="O21" s="3">
        <f t="shared" ref="O21:O22" si="0">IFERROR((K21&lt;0)*1,1)</f>
        <v>0</v>
      </c>
    </row>
    <row r="22" spans="1:18" outlineLevel="1" x14ac:dyDescent="0.3">
      <c r="A22" s="3">
        <f>SUM(N22:Q22)</f>
        <v>0</v>
      </c>
      <c r="C22" s="2"/>
      <c r="E22" s="23" t="s">
        <v>52</v>
      </c>
      <c r="H22" s="9" t="s">
        <v>16</v>
      </c>
      <c r="K22" s="27">
        <v>0.75</v>
      </c>
      <c r="O22" s="3">
        <f t="shared" si="0"/>
        <v>0</v>
      </c>
    </row>
    <row r="23" spans="1:18" outlineLevel="1" x14ac:dyDescent="0.3">
      <c r="D23" s="13"/>
    </row>
    <row r="24" spans="1:18" outlineLevel="1" x14ac:dyDescent="0.3">
      <c r="D24" s="13"/>
      <c r="E24" s="45" t="s">
        <v>136</v>
      </c>
    </row>
    <row r="25" spans="1:18" outlineLevel="1" x14ac:dyDescent="0.3">
      <c r="A25" s="3">
        <f>SUM(N25:Q25)</f>
        <v>0</v>
      </c>
      <c r="D25" s="13"/>
      <c r="E25" s="23" t="s">
        <v>124</v>
      </c>
      <c r="H25" s="9" t="s">
        <v>27</v>
      </c>
      <c r="K25" s="25">
        <v>1000</v>
      </c>
      <c r="O25" s="3">
        <f>IFERROR((K25&lt;0)*1,1)</f>
        <v>0</v>
      </c>
    </row>
    <row r="26" spans="1:18" outlineLevel="1" x14ac:dyDescent="0.3">
      <c r="D26" s="13"/>
    </row>
    <row r="27" spans="1:18" outlineLevel="1" x14ac:dyDescent="0.3">
      <c r="D27" s="13" t="s">
        <v>138</v>
      </c>
    </row>
    <row r="28" spans="1:18" outlineLevel="1" x14ac:dyDescent="0.3">
      <c r="D28" s="13"/>
    </row>
    <row r="29" spans="1:18" outlineLevel="1" x14ac:dyDescent="0.3">
      <c r="A29" s="3">
        <f>SUM(N29:Q29)</f>
        <v>0</v>
      </c>
      <c r="C29" s="2"/>
      <c r="E29" s="23" t="s">
        <v>50</v>
      </c>
      <c r="H29" s="9" t="s">
        <v>48</v>
      </c>
      <c r="K29" s="25">
        <v>2.5</v>
      </c>
      <c r="O29" s="3">
        <f>IFERROR((K29&lt;0)*1,1)</f>
        <v>0</v>
      </c>
    </row>
    <row r="31" spans="1:18" ht="18" x14ac:dyDescent="0.35">
      <c r="A31" s="1"/>
      <c r="B31" s="1"/>
      <c r="C31" s="1" t="s">
        <v>1</v>
      </c>
      <c r="D31" s="1"/>
      <c r="E31" s="1"/>
      <c r="F31" s="1"/>
      <c r="G31" s="1"/>
      <c r="H31" s="1"/>
      <c r="I31" s="1"/>
      <c r="J31" s="1"/>
      <c r="K31" s="1"/>
      <c r="L31" s="1"/>
      <c r="M31" s="1"/>
      <c r="N31" s="1"/>
      <c r="O31" s="1"/>
      <c r="P31" s="1"/>
      <c r="Q31" s="1"/>
      <c r="R31" s="1"/>
    </row>
  </sheetData>
  <dataConsolidate/>
  <conditionalFormatting sqref="A2:A3 A18 P18 A21:A22 O21:O22 A25 O25 A29 O29 O13:O14 A13:A14">
    <cfRule type="expression" dxfId="9" priority="5" stopIfTrue="1">
      <formula>A2=0</formula>
    </cfRule>
  </conditionalFormatting>
  <conditionalFormatting sqref="K21:K22">
    <cfRule type="expression" dxfId="8" priority="2">
      <formula>K$18=0</formula>
    </cfRule>
  </conditionalFormatting>
  <conditionalFormatting sqref="K25">
    <cfRule type="expression" dxfId="7" priority="1">
      <formula>K$18=1</formula>
    </cfRule>
  </conditionalFormatting>
  <printOptions headings="1"/>
  <pageMargins left="0.31496062992125984" right="0.31496062992125984" top="0.6692913385826772" bottom="0.55118110236220474" header="0.31496062992125984" footer="0.31496062992125984"/>
  <pageSetup paperSize="8" scale="50" orientation="landscape" r:id="rId1"/>
  <headerFooter>
    <oddHeader>&amp;L&amp;8&amp;G&amp;C&amp;8&amp;A&amp;R&amp;8&amp;D &amp;T</oddHeader>
    <oddFooter>&amp;C&amp;8&amp;P of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8AF27-71F2-4801-99C1-6FC4617EC5D2}">
  <sheetPr codeName="Sheet6">
    <tabColor rgb="FF00B0F0"/>
  </sheetPr>
  <dimension ref="A1"/>
  <sheetViews>
    <sheetView showGridLines="0" zoomScale="80" zoomScaleNormal="80" workbookViewId="0"/>
  </sheetViews>
  <sheetFormatPr defaultRowHeight="14.4"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5D41D-FD06-4FFF-9EE7-F964CE65A08A}">
  <sheetPr codeName="shtTimeline">
    <tabColor rgb="FF00B0F0"/>
    <outlinePr summaryBelow="0" summaryRight="0"/>
  </sheetPr>
  <dimension ref="A1:X30"/>
  <sheetViews>
    <sheetView showGridLines="0" zoomScale="80" zoomScaleNormal="80" workbookViewId="0">
      <pane xSplit="11" ySplit="8" topLeftCell="L9" activePane="bottomRight" state="frozen"/>
      <selection activeCell="A40" sqref="A40"/>
      <selection pane="topRight" activeCell="A40" sqref="A40"/>
      <selection pane="bottomLeft" activeCell="A40" sqref="A40"/>
      <selection pane="bottomRight"/>
    </sheetView>
  </sheetViews>
  <sheetFormatPr defaultColWidth="9.109375" defaultRowHeight="14.4" outlineLevelRow="1" x14ac:dyDescent="0.3"/>
  <cols>
    <col min="1" max="1" width="3.88671875" customWidth="1"/>
    <col min="2" max="2" width="4" customWidth="1"/>
    <col min="3" max="3" width="6" customWidth="1"/>
    <col min="4" max="4" width="2.5546875" customWidth="1"/>
    <col min="5" max="5" width="45.88671875" customWidth="1"/>
    <col min="6" max="7" width="2.5546875" customWidth="1"/>
    <col min="8" max="8" width="8.33203125" customWidth="1"/>
    <col min="9" max="9" width="2.5546875" customWidth="1"/>
    <col min="10" max="10" width="9.33203125" customWidth="1"/>
    <col min="11" max="12" width="2.5546875" customWidth="1"/>
    <col min="13" max="23" width="12.109375" customWidth="1"/>
  </cols>
  <sheetData>
    <row r="1" spans="1:24" ht="14.4" customHeight="1" x14ac:dyDescent="0.3"/>
    <row r="2" spans="1:24" s="4" customFormat="1" x14ac:dyDescent="0.3">
      <c r="A2" s="3">
        <f>Model_Error</f>
        <v>0</v>
      </c>
      <c r="B2" t="str" cm="1">
        <f t="array" aca="1" ref="B2" ca="1">_xlfn.TEXTAFTER(CELL("filename",A1),"]")</f>
        <v>C1_TimelineA</v>
      </c>
      <c r="C2"/>
      <c r="D2"/>
      <c r="E2"/>
      <c r="F2"/>
      <c r="G2"/>
      <c r="H2"/>
      <c r="I2"/>
      <c r="M2" s="11">
        <f t="shared" ref="M2:W2" si="0">M11</f>
        <v>1</v>
      </c>
      <c r="N2" s="11">
        <f t="shared" si="0"/>
        <v>2</v>
      </c>
      <c r="O2" s="11">
        <f t="shared" si="0"/>
        <v>3</v>
      </c>
      <c r="P2" s="11">
        <f t="shared" si="0"/>
        <v>4</v>
      </c>
      <c r="Q2" s="11">
        <f t="shared" si="0"/>
        <v>5</v>
      </c>
      <c r="R2" s="11">
        <f t="shared" si="0"/>
        <v>6</v>
      </c>
      <c r="S2" s="11">
        <f t="shared" si="0"/>
        <v>7</v>
      </c>
      <c r="T2" s="11">
        <f t="shared" si="0"/>
        <v>8</v>
      </c>
      <c r="U2" s="11">
        <f t="shared" si="0"/>
        <v>9</v>
      </c>
      <c r="V2" s="11">
        <f t="shared" si="0"/>
        <v>10</v>
      </c>
      <c r="W2" s="11">
        <f t="shared" si="0"/>
        <v>11</v>
      </c>
    </row>
    <row r="3" spans="1:24" x14ac:dyDescent="0.3">
      <c r="A3" s="3">
        <f>SUM(A4:A30)</f>
        <v>0</v>
      </c>
      <c r="M3" s="6">
        <f t="shared" ref="M3:W3" si="1">M12</f>
        <v>2027</v>
      </c>
      <c r="N3" s="6">
        <f t="shared" si="1"/>
        <v>2028</v>
      </c>
      <c r="O3" s="6">
        <f t="shared" si="1"/>
        <v>2029</v>
      </c>
      <c r="P3" s="6">
        <f t="shared" si="1"/>
        <v>2030</v>
      </c>
      <c r="Q3" s="6">
        <f t="shared" si="1"/>
        <v>2031</v>
      </c>
      <c r="R3" s="6">
        <f t="shared" si="1"/>
        <v>2032</v>
      </c>
      <c r="S3" s="6">
        <f t="shared" si="1"/>
        <v>2033</v>
      </c>
      <c r="T3" s="6">
        <f t="shared" si="1"/>
        <v>2034</v>
      </c>
      <c r="U3" s="6">
        <f t="shared" si="1"/>
        <v>2035</v>
      </c>
      <c r="V3" s="6">
        <f t="shared" si="1"/>
        <v>2036</v>
      </c>
      <c r="W3" s="6">
        <f t="shared" si="1"/>
        <v>2037</v>
      </c>
    </row>
    <row r="4" spans="1:24" x14ac:dyDescent="0.3">
      <c r="C4" s="5"/>
      <c r="M4" s="8">
        <f t="shared" ref="M4:W4" si="2">M17</f>
        <v>46478</v>
      </c>
      <c r="N4" s="8">
        <f t="shared" si="2"/>
        <v>46753</v>
      </c>
      <c r="O4" s="8">
        <f t="shared" si="2"/>
        <v>47119</v>
      </c>
      <c r="P4" s="8">
        <f t="shared" si="2"/>
        <v>47484</v>
      </c>
      <c r="Q4" s="8">
        <f t="shared" si="2"/>
        <v>47849</v>
      </c>
      <c r="R4" s="8">
        <f t="shared" si="2"/>
        <v>48214</v>
      </c>
      <c r="S4" s="8">
        <f t="shared" si="2"/>
        <v>48580</v>
      </c>
      <c r="T4" s="8">
        <f t="shared" si="2"/>
        <v>48945</v>
      </c>
      <c r="U4" s="8">
        <f t="shared" si="2"/>
        <v>49310</v>
      </c>
      <c r="V4" s="8">
        <f t="shared" si="2"/>
        <v>49675</v>
      </c>
      <c r="W4" s="8">
        <f t="shared" si="2"/>
        <v>50041</v>
      </c>
    </row>
    <row r="5" spans="1:24" x14ac:dyDescent="0.3">
      <c r="C5" s="5"/>
      <c r="M5" s="8">
        <f t="shared" ref="M5:W5" si="3">M18</f>
        <v>46752</v>
      </c>
      <c r="N5" s="8">
        <f t="shared" si="3"/>
        <v>47118</v>
      </c>
      <c r="O5" s="8">
        <f t="shared" si="3"/>
        <v>47483</v>
      </c>
      <c r="P5" s="8">
        <f t="shared" si="3"/>
        <v>47848</v>
      </c>
      <c r="Q5" s="8">
        <f t="shared" si="3"/>
        <v>48213</v>
      </c>
      <c r="R5" s="8">
        <f t="shared" si="3"/>
        <v>48579</v>
      </c>
      <c r="S5" s="8">
        <f t="shared" si="3"/>
        <v>48944</v>
      </c>
      <c r="T5" s="8">
        <f t="shared" si="3"/>
        <v>49309</v>
      </c>
      <c r="U5" s="8">
        <f t="shared" si="3"/>
        <v>49674</v>
      </c>
      <c r="V5" s="8">
        <f t="shared" si="3"/>
        <v>50040</v>
      </c>
      <c r="W5" s="8">
        <f t="shared" si="3"/>
        <v>50130</v>
      </c>
    </row>
    <row r="6" spans="1:24" ht="17.399999999999999" x14ac:dyDescent="0.35">
      <c r="C6" s="5"/>
      <c r="D6" s="7"/>
      <c r="E6" s="7"/>
      <c r="F6" s="7"/>
      <c r="G6" s="7"/>
      <c r="H6" s="7"/>
      <c r="I6" s="7"/>
      <c r="M6" s="28">
        <f t="shared" ref="M6:W6" si="4">M20</f>
        <v>0.75342465753424659</v>
      </c>
      <c r="N6" s="28">
        <f t="shared" si="4"/>
        <v>1</v>
      </c>
      <c r="O6" s="28">
        <f t="shared" si="4"/>
        <v>1</v>
      </c>
      <c r="P6" s="28">
        <f t="shared" si="4"/>
        <v>1</v>
      </c>
      <c r="Q6" s="28">
        <f t="shared" si="4"/>
        <v>1</v>
      </c>
      <c r="R6" s="28">
        <f t="shared" si="4"/>
        <v>1</v>
      </c>
      <c r="S6" s="28">
        <f t="shared" si="4"/>
        <v>1</v>
      </c>
      <c r="T6" s="28">
        <f t="shared" si="4"/>
        <v>1</v>
      </c>
      <c r="U6" s="28">
        <f t="shared" si="4"/>
        <v>1</v>
      </c>
      <c r="V6" s="28">
        <f t="shared" si="4"/>
        <v>1</v>
      </c>
      <c r="W6" s="28">
        <f t="shared" si="4"/>
        <v>0.24657534246575341</v>
      </c>
    </row>
    <row r="7" spans="1:24" x14ac:dyDescent="0.3">
      <c r="C7" s="5"/>
      <c r="M7" s="40">
        <f t="shared" ref="M7:W7" si="5">M19</f>
        <v>275</v>
      </c>
      <c r="N7" s="40">
        <f t="shared" si="5"/>
        <v>366</v>
      </c>
      <c r="O7" s="40">
        <f t="shared" si="5"/>
        <v>365</v>
      </c>
      <c r="P7" s="40">
        <f t="shared" si="5"/>
        <v>365</v>
      </c>
      <c r="Q7" s="40">
        <f t="shared" si="5"/>
        <v>365</v>
      </c>
      <c r="R7" s="40">
        <f t="shared" si="5"/>
        <v>366</v>
      </c>
      <c r="S7" s="40">
        <f t="shared" si="5"/>
        <v>365</v>
      </c>
      <c r="T7" s="40">
        <f t="shared" si="5"/>
        <v>365</v>
      </c>
      <c r="U7" s="40">
        <f t="shared" si="5"/>
        <v>365</v>
      </c>
      <c r="V7" s="40">
        <f t="shared" si="5"/>
        <v>366</v>
      </c>
      <c r="W7" s="40">
        <f t="shared" si="5"/>
        <v>90</v>
      </c>
    </row>
    <row r="8" spans="1:24" x14ac:dyDescent="0.3">
      <c r="C8" s="5"/>
      <c r="H8" s="9" t="s">
        <v>0</v>
      </c>
    </row>
    <row r="9" spans="1:24" ht="18" x14ac:dyDescent="0.35">
      <c r="A9" s="1"/>
      <c r="B9" s="1"/>
      <c r="C9" s="1" t="s">
        <v>65</v>
      </c>
      <c r="D9" s="1"/>
      <c r="E9" s="1"/>
      <c r="F9" s="1"/>
      <c r="G9" s="1"/>
      <c r="H9" s="1"/>
      <c r="I9" s="1"/>
      <c r="J9" s="1"/>
      <c r="K9" s="1"/>
      <c r="L9" s="1"/>
      <c r="M9" s="1"/>
      <c r="N9" s="1"/>
      <c r="O9" s="1"/>
      <c r="P9" s="1"/>
      <c r="Q9" s="1"/>
      <c r="R9" s="1"/>
      <c r="S9" s="1"/>
      <c r="T9" s="1"/>
      <c r="U9" s="1"/>
      <c r="V9" s="1"/>
      <c r="W9" s="1"/>
      <c r="X9" s="1"/>
    </row>
    <row r="10" spans="1:24" outlineLevel="1" x14ac:dyDescent="0.3"/>
    <row r="11" spans="1:24" outlineLevel="1" x14ac:dyDescent="0.3">
      <c r="D11" s="23" t="s">
        <v>20</v>
      </c>
      <c r="H11" s="9" t="s">
        <v>27</v>
      </c>
      <c r="L11" s="10"/>
      <c r="M11" s="15">
        <f t="shared" ref="M11:W11" si="6">L11+1</f>
        <v>1</v>
      </c>
      <c r="N11" s="15">
        <f t="shared" si="6"/>
        <v>2</v>
      </c>
      <c r="O11" s="15">
        <f t="shared" si="6"/>
        <v>3</v>
      </c>
      <c r="P11" s="15">
        <f t="shared" si="6"/>
        <v>4</v>
      </c>
      <c r="Q11" s="15">
        <f t="shared" si="6"/>
        <v>5</v>
      </c>
      <c r="R11" s="15">
        <f t="shared" si="6"/>
        <v>6</v>
      </c>
      <c r="S11" s="15">
        <f t="shared" si="6"/>
        <v>7</v>
      </c>
      <c r="T11" s="15">
        <f t="shared" si="6"/>
        <v>8</v>
      </c>
      <c r="U11" s="15">
        <f t="shared" si="6"/>
        <v>9</v>
      </c>
      <c r="V11" s="15">
        <f t="shared" si="6"/>
        <v>10</v>
      </c>
      <c r="W11" s="15">
        <f t="shared" si="6"/>
        <v>11</v>
      </c>
    </row>
    <row r="12" spans="1:24" outlineLevel="1" x14ac:dyDescent="0.3">
      <c r="D12" s="23" t="s">
        <v>23</v>
      </c>
      <c r="H12" s="9" t="s">
        <v>27</v>
      </c>
      <c r="M12" s="15">
        <f t="shared" ref="M12:W12" si="7">YEAR(rStartDate)+M11-1</f>
        <v>2027</v>
      </c>
      <c r="N12" s="15">
        <f t="shared" si="7"/>
        <v>2028</v>
      </c>
      <c r="O12" s="15">
        <f t="shared" si="7"/>
        <v>2029</v>
      </c>
      <c r="P12" s="15">
        <f t="shared" si="7"/>
        <v>2030</v>
      </c>
      <c r="Q12" s="15">
        <f t="shared" si="7"/>
        <v>2031</v>
      </c>
      <c r="R12" s="15">
        <f t="shared" si="7"/>
        <v>2032</v>
      </c>
      <c r="S12" s="15">
        <f t="shared" si="7"/>
        <v>2033</v>
      </c>
      <c r="T12" s="15">
        <f t="shared" si="7"/>
        <v>2034</v>
      </c>
      <c r="U12" s="15">
        <f t="shared" si="7"/>
        <v>2035</v>
      </c>
      <c r="V12" s="15">
        <f t="shared" si="7"/>
        <v>2036</v>
      </c>
      <c r="W12" s="15">
        <f t="shared" si="7"/>
        <v>2037</v>
      </c>
    </row>
    <row r="13" spans="1:24" outlineLevel="1" x14ac:dyDescent="0.3">
      <c r="D13" s="23" t="s">
        <v>38</v>
      </c>
      <c r="H13" s="9" t="s">
        <v>21</v>
      </c>
      <c r="M13" s="20">
        <f t="shared" ref="M13:W13" si="8">DATE(M12,1,1)</f>
        <v>46388</v>
      </c>
      <c r="N13" s="20">
        <f t="shared" si="8"/>
        <v>46753</v>
      </c>
      <c r="O13" s="20">
        <f t="shared" si="8"/>
        <v>47119</v>
      </c>
      <c r="P13" s="20">
        <f t="shared" si="8"/>
        <v>47484</v>
      </c>
      <c r="Q13" s="20">
        <f t="shared" si="8"/>
        <v>47849</v>
      </c>
      <c r="R13" s="20">
        <f t="shared" si="8"/>
        <v>48214</v>
      </c>
      <c r="S13" s="20">
        <f t="shared" si="8"/>
        <v>48580</v>
      </c>
      <c r="T13" s="20">
        <f t="shared" si="8"/>
        <v>48945</v>
      </c>
      <c r="U13" s="20">
        <f t="shared" si="8"/>
        <v>49310</v>
      </c>
      <c r="V13" s="20">
        <f t="shared" si="8"/>
        <v>49675</v>
      </c>
      <c r="W13" s="20">
        <f t="shared" si="8"/>
        <v>50041</v>
      </c>
    </row>
    <row r="14" spans="1:24" outlineLevel="1" x14ac:dyDescent="0.3">
      <c r="D14" s="23" t="s">
        <v>39</v>
      </c>
      <c r="H14" s="9" t="s">
        <v>21</v>
      </c>
      <c r="M14" s="20">
        <f t="shared" ref="M14:W14" si="9">DATE(M12+1,1,1)-1</f>
        <v>46752</v>
      </c>
      <c r="N14" s="20">
        <f t="shared" si="9"/>
        <v>47118</v>
      </c>
      <c r="O14" s="20">
        <f t="shared" si="9"/>
        <v>47483</v>
      </c>
      <c r="P14" s="20">
        <f t="shared" si="9"/>
        <v>47848</v>
      </c>
      <c r="Q14" s="20">
        <f t="shared" si="9"/>
        <v>48213</v>
      </c>
      <c r="R14" s="20">
        <f t="shared" si="9"/>
        <v>48579</v>
      </c>
      <c r="S14" s="20">
        <f t="shared" si="9"/>
        <v>48944</v>
      </c>
      <c r="T14" s="20">
        <f t="shared" si="9"/>
        <v>49309</v>
      </c>
      <c r="U14" s="20">
        <f t="shared" si="9"/>
        <v>49674</v>
      </c>
      <c r="V14" s="20">
        <f t="shared" si="9"/>
        <v>50040</v>
      </c>
      <c r="W14" s="20">
        <f t="shared" si="9"/>
        <v>50405</v>
      </c>
    </row>
    <row r="15" spans="1:24" outlineLevel="1" x14ac:dyDescent="0.3">
      <c r="D15" s="23" t="s">
        <v>40</v>
      </c>
      <c r="H15" s="9" t="s">
        <v>27</v>
      </c>
      <c r="M15" s="12">
        <f t="shared" ref="M15:W15" si="10">M14-M13+1</f>
        <v>365</v>
      </c>
      <c r="N15" s="12">
        <f t="shared" si="10"/>
        <v>366</v>
      </c>
      <c r="O15" s="12">
        <f t="shared" si="10"/>
        <v>365</v>
      </c>
      <c r="P15" s="12">
        <f t="shared" si="10"/>
        <v>365</v>
      </c>
      <c r="Q15" s="12">
        <f t="shared" si="10"/>
        <v>365</v>
      </c>
      <c r="R15" s="12">
        <f t="shared" si="10"/>
        <v>366</v>
      </c>
      <c r="S15" s="12">
        <f t="shared" si="10"/>
        <v>365</v>
      </c>
      <c r="T15" s="12">
        <f t="shared" si="10"/>
        <v>365</v>
      </c>
      <c r="U15" s="12">
        <f t="shared" si="10"/>
        <v>365</v>
      </c>
      <c r="V15" s="12">
        <f t="shared" si="10"/>
        <v>366</v>
      </c>
      <c r="W15" s="12">
        <f t="shared" si="10"/>
        <v>365</v>
      </c>
    </row>
    <row r="16" spans="1:24" outlineLevel="1" x14ac:dyDescent="0.3">
      <c r="D16" s="23"/>
      <c r="H16" s="9"/>
    </row>
    <row r="17" spans="1:24" outlineLevel="1" x14ac:dyDescent="0.3">
      <c r="D17" s="23" t="s">
        <v>3</v>
      </c>
      <c r="H17" s="9" t="s">
        <v>21</v>
      </c>
      <c r="M17" s="20">
        <f t="shared" ref="M17:W17" si="11">MAX(rStartDate,M$13)</f>
        <v>46478</v>
      </c>
      <c r="N17" s="20">
        <f t="shared" si="11"/>
        <v>46753</v>
      </c>
      <c r="O17" s="20">
        <f t="shared" si="11"/>
        <v>47119</v>
      </c>
      <c r="P17" s="20">
        <f t="shared" si="11"/>
        <v>47484</v>
      </c>
      <c r="Q17" s="20">
        <f t="shared" si="11"/>
        <v>47849</v>
      </c>
      <c r="R17" s="20">
        <f t="shared" si="11"/>
        <v>48214</v>
      </c>
      <c r="S17" s="20">
        <f t="shared" si="11"/>
        <v>48580</v>
      </c>
      <c r="T17" s="20">
        <f t="shared" si="11"/>
        <v>48945</v>
      </c>
      <c r="U17" s="20">
        <f t="shared" si="11"/>
        <v>49310</v>
      </c>
      <c r="V17" s="20">
        <f t="shared" si="11"/>
        <v>49675</v>
      </c>
      <c r="W17" s="20">
        <f t="shared" si="11"/>
        <v>50041</v>
      </c>
    </row>
    <row r="18" spans="1:24" outlineLevel="1" x14ac:dyDescent="0.3">
      <c r="D18" s="23" t="s">
        <v>4</v>
      </c>
      <c r="H18" s="9" t="s">
        <v>21</v>
      </c>
      <c r="M18" s="20">
        <f t="shared" ref="M18:W18" si="12">MIN(M$14,rEndDate)</f>
        <v>46752</v>
      </c>
      <c r="N18" s="20">
        <f t="shared" si="12"/>
        <v>47118</v>
      </c>
      <c r="O18" s="20">
        <f t="shared" si="12"/>
        <v>47483</v>
      </c>
      <c r="P18" s="20">
        <f t="shared" si="12"/>
        <v>47848</v>
      </c>
      <c r="Q18" s="20">
        <f t="shared" si="12"/>
        <v>48213</v>
      </c>
      <c r="R18" s="20">
        <f t="shared" si="12"/>
        <v>48579</v>
      </c>
      <c r="S18" s="20">
        <f t="shared" si="12"/>
        <v>48944</v>
      </c>
      <c r="T18" s="20">
        <f t="shared" si="12"/>
        <v>49309</v>
      </c>
      <c r="U18" s="20">
        <f t="shared" si="12"/>
        <v>49674</v>
      </c>
      <c r="V18" s="20">
        <f t="shared" si="12"/>
        <v>50040</v>
      </c>
      <c r="W18" s="20">
        <f t="shared" si="12"/>
        <v>50130</v>
      </c>
    </row>
    <row r="19" spans="1:24" outlineLevel="1" x14ac:dyDescent="0.3">
      <c r="D19" s="23" t="s">
        <v>6</v>
      </c>
      <c r="H19" s="9" t="s">
        <v>27</v>
      </c>
      <c r="M19" s="12">
        <f t="shared" ref="M19:W19" si="13">M18-M17+1</f>
        <v>275</v>
      </c>
      <c r="N19" s="12">
        <f t="shared" si="13"/>
        <v>366</v>
      </c>
      <c r="O19" s="12">
        <f t="shared" si="13"/>
        <v>365</v>
      </c>
      <c r="P19" s="12">
        <f t="shared" si="13"/>
        <v>365</v>
      </c>
      <c r="Q19" s="12">
        <f t="shared" si="13"/>
        <v>365</v>
      </c>
      <c r="R19" s="12">
        <f t="shared" si="13"/>
        <v>366</v>
      </c>
      <c r="S19" s="12">
        <f t="shared" si="13"/>
        <v>365</v>
      </c>
      <c r="T19" s="12">
        <f t="shared" si="13"/>
        <v>365</v>
      </c>
      <c r="U19" s="12">
        <f t="shared" si="13"/>
        <v>365</v>
      </c>
      <c r="V19" s="12">
        <f t="shared" si="13"/>
        <v>366</v>
      </c>
      <c r="W19" s="12">
        <f t="shared" si="13"/>
        <v>90</v>
      </c>
    </row>
    <row r="20" spans="1:24" outlineLevel="1" x14ac:dyDescent="0.3">
      <c r="D20" s="23" t="s">
        <v>37</v>
      </c>
      <c r="H20" s="9" t="s">
        <v>16</v>
      </c>
      <c r="M20" s="24">
        <f t="shared" ref="M20:W20" si="14">M19/M15</f>
        <v>0.75342465753424659</v>
      </c>
      <c r="N20" s="24">
        <f t="shared" si="14"/>
        <v>1</v>
      </c>
      <c r="O20" s="24">
        <f t="shared" si="14"/>
        <v>1</v>
      </c>
      <c r="P20" s="24">
        <f t="shared" si="14"/>
        <v>1</v>
      </c>
      <c r="Q20" s="24">
        <f t="shared" si="14"/>
        <v>1</v>
      </c>
      <c r="R20" s="24">
        <f t="shared" si="14"/>
        <v>1</v>
      </c>
      <c r="S20" s="24">
        <f t="shared" si="14"/>
        <v>1</v>
      </c>
      <c r="T20" s="24">
        <f t="shared" si="14"/>
        <v>1</v>
      </c>
      <c r="U20" s="24">
        <f t="shared" si="14"/>
        <v>1</v>
      </c>
      <c r="V20" s="24">
        <f t="shared" si="14"/>
        <v>1</v>
      </c>
      <c r="W20" s="24">
        <f t="shared" si="14"/>
        <v>0.24657534246575341</v>
      </c>
    </row>
    <row r="21" spans="1:24" outlineLevel="1" x14ac:dyDescent="0.3">
      <c r="D21" s="23"/>
      <c r="H21" s="9"/>
    </row>
    <row r="22" spans="1:24" outlineLevel="1" x14ac:dyDescent="0.3">
      <c r="D22" s="23" t="s">
        <v>30</v>
      </c>
      <c r="H22" s="9" t="s">
        <v>27</v>
      </c>
      <c r="M22" s="12">
        <f t="shared" ref="M22:W22" si="15">NETWORKDAYS(M17,M18)</f>
        <v>197</v>
      </c>
      <c r="N22" s="12">
        <f t="shared" si="15"/>
        <v>260</v>
      </c>
      <c r="O22" s="12">
        <f t="shared" si="15"/>
        <v>261</v>
      </c>
      <c r="P22" s="12">
        <f t="shared" si="15"/>
        <v>261</v>
      </c>
      <c r="Q22" s="12">
        <f t="shared" si="15"/>
        <v>261</v>
      </c>
      <c r="R22" s="12">
        <f t="shared" si="15"/>
        <v>262</v>
      </c>
      <c r="S22" s="12">
        <f t="shared" si="15"/>
        <v>260</v>
      </c>
      <c r="T22" s="12">
        <f t="shared" si="15"/>
        <v>260</v>
      </c>
      <c r="U22" s="12">
        <f t="shared" si="15"/>
        <v>261</v>
      </c>
      <c r="V22" s="12">
        <f t="shared" si="15"/>
        <v>262</v>
      </c>
      <c r="W22" s="12">
        <f t="shared" si="15"/>
        <v>64</v>
      </c>
    </row>
    <row r="23" spans="1:24" outlineLevel="1" x14ac:dyDescent="0.3"/>
    <row r="25" spans="1:24" ht="18" x14ac:dyDescent="0.35">
      <c r="A25" s="1"/>
      <c r="B25" s="1"/>
      <c r="C25" s="1" t="s">
        <v>63</v>
      </c>
      <c r="D25" s="1"/>
      <c r="E25" s="1"/>
      <c r="F25" s="1"/>
      <c r="G25" s="1"/>
      <c r="H25" s="1"/>
      <c r="I25" s="1"/>
      <c r="J25" s="1"/>
      <c r="K25" s="1"/>
      <c r="L25" s="1"/>
      <c r="M25" s="1"/>
      <c r="N25" s="1"/>
      <c r="O25" s="1"/>
      <c r="P25" s="1"/>
      <c r="Q25" s="1"/>
      <c r="R25" s="1"/>
      <c r="S25" s="1"/>
      <c r="T25" s="1"/>
      <c r="U25" s="1"/>
      <c r="V25" s="1"/>
      <c r="W25" s="1"/>
      <c r="X25" s="1"/>
    </row>
    <row r="26" spans="1:24" outlineLevel="1" x14ac:dyDescent="0.3"/>
    <row r="27" spans="1:24" outlineLevel="1" x14ac:dyDescent="0.3">
      <c r="A27" s="3">
        <f>IFERROR((ABS(MAX(M5:X5)-rEndDate)&gt;rTolerance)*1,1)</f>
        <v>0</v>
      </c>
      <c r="D27" s="32" t="s">
        <v>64</v>
      </c>
    </row>
    <row r="28" spans="1:24" outlineLevel="1" x14ac:dyDescent="0.3"/>
    <row r="30" spans="1:24" ht="18" x14ac:dyDescent="0.35">
      <c r="A30" s="1"/>
      <c r="B30" s="1" t="s">
        <v>1</v>
      </c>
      <c r="C30" s="1"/>
      <c r="D30" s="1"/>
      <c r="E30" s="1"/>
      <c r="F30" s="1"/>
      <c r="G30" s="1"/>
      <c r="H30" s="1"/>
      <c r="I30" s="1"/>
      <c r="J30" s="1"/>
      <c r="K30" s="1"/>
      <c r="L30" s="1"/>
      <c r="M30" s="1"/>
      <c r="N30" s="1"/>
      <c r="O30" s="1"/>
      <c r="P30" s="1"/>
      <c r="Q30" s="1"/>
      <c r="R30" s="1"/>
      <c r="S30" s="1"/>
      <c r="T30" s="1"/>
      <c r="U30" s="1"/>
      <c r="V30" s="1"/>
      <c r="W30" s="1"/>
      <c r="X30" s="1"/>
    </row>
  </sheetData>
  <dataConsolidate/>
  <phoneticPr fontId="8" type="noConversion"/>
  <conditionalFormatting sqref="A2:A3">
    <cfRule type="expression" dxfId="6" priority="13" stopIfTrue="1">
      <formula>A2=0</formula>
    </cfRule>
  </conditionalFormatting>
  <conditionalFormatting sqref="A27">
    <cfRule type="expression" dxfId="5" priority="1" stopIfTrue="1">
      <formula>A27=0</formula>
    </cfRule>
  </conditionalFormatting>
  <printOptions headings="1"/>
  <pageMargins left="0.31496062992125984" right="0.31496062992125984" top="0.6692913385826772" bottom="0.55118110236220474" header="0.31496062992125984" footer="0.31496062992125984"/>
  <pageSetup paperSize="8" scale="50" orientation="landscape" r:id="rId1"/>
  <headerFooter>
    <oddHeader>&amp;L&amp;8&amp;G&amp;C&amp;8&amp;A&amp;R&amp;8&amp;D &amp;T</oddHeader>
    <oddFooter>&amp;C&amp;8&amp;P of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92F0C-9EB0-49D2-A7DB-7BD5D7093906}">
  <sheetPr>
    <tabColor rgb="FF00B0F0"/>
    <outlinePr summaryBelow="0" summaryRight="0"/>
  </sheetPr>
  <dimension ref="A1:X46"/>
  <sheetViews>
    <sheetView showGridLines="0" zoomScale="80" zoomScaleNormal="80" workbookViewId="0">
      <pane xSplit="11" ySplit="8" topLeftCell="L9" activePane="bottomRight" state="frozen"/>
      <selection activeCell="A40" sqref="A40"/>
      <selection pane="topRight" activeCell="A40" sqref="A40"/>
      <selection pane="bottomLeft" activeCell="A40" sqref="A40"/>
      <selection pane="bottomRight"/>
    </sheetView>
  </sheetViews>
  <sheetFormatPr defaultColWidth="9.109375" defaultRowHeight="14.4" outlineLevelRow="1" x14ac:dyDescent="0.3"/>
  <cols>
    <col min="1" max="1" width="3.88671875" customWidth="1"/>
    <col min="2" max="2" width="4" customWidth="1"/>
    <col min="3" max="3" width="6" customWidth="1"/>
    <col min="4" max="4" width="2.5546875" customWidth="1"/>
    <col min="5" max="5" width="45.88671875" customWidth="1"/>
    <col min="6" max="7" width="2.5546875" customWidth="1"/>
    <col min="8" max="8" width="8.33203125" customWidth="1"/>
    <col min="9" max="9" width="2.5546875" customWidth="1"/>
    <col min="10" max="10" width="9.33203125" customWidth="1"/>
    <col min="11" max="12" width="2.5546875" customWidth="1"/>
    <col min="13" max="23" width="12.109375" customWidth="1"/>
  </cols>
  <sheetData>
    <row r="1" spans="1:24" ht="14.4" customHeight="1" x14ac:dyDescent="0.3"/>
    <row r="2" spans="1:24" s="4" customFormat="1" x14ac:dyDescent="0.3">
      <c r="A2" s="3">
        <f>Model_Error</f>
        <v>0</v>
      </c>
      <c r="B2" t="str" cm="1">
        <f t="array" aca="1" ref="B2" ca="1">_xlfn.TEXTAFTER(CELL("filename",A1),"]")</f>
        <v>C2_CalcsA</v>
      </c>
      <c r="C2"/>
      <c r="D2"/>
      <c r="E2"/>
      <c r="F2"/>
      <c r="G2"/>
      <c r="H2"/>
      <c r="I2"/>
      <c r="J2"/>
      <c r="M2" s="11">
        <f>'C1_TimelineA'!M2</f>
        <v>1</v>
      </c>
      <c r="N2" s="11">
        <f>'C1_TimelineA'!N2</f>
        <v>2</v>
      </c>
      <c r="O2" s="11">
        <f>'C1_TimelineA'!O2</f>
        <v>3</v>
      </c>
      <c r="P2" s="11">
        <f>'C1_TimelineA'!P2</f>
        <v>4</v>
      </c>
      <c r="Q2" s="11">
        <f>'C1_TimelineA'!Q2</f>
        <v>5</v>
      </c>
      <c r="R2" s="11">
        <f>'C1_TimelineA'!R2</f>
        <v>6</v>
      </c>
      <c r="S2" s="11">
        <f>'C1_TimelineA'!S2</f>
        <v>7</v>
      </c>
      <c r="T2" s="11">
        <f>'C1_TimelineA'!T2</f>
        <v>8</v>
      </c>
      <c r="U2" s="11">
        <f>'C1_TimelineA'!U2</f>
        <v>9</v>
      </c>
      <c r="V2" s="11">
        <f>'C1_TimelineA'!V2</f>
        <v>10</v>
      </c>
      <c r="W2" s="11">
        <f>'C1_TimelineA'!W2</f>
        <v>11</v>
      </c>
    </row>
    <row r="3" spans="1:24" x14ac:dyDescent="0.3">
      <c r="A3" s="3">
        <f>SUM(A4:A46)</f>
        <v>0</v>
      </c>
      <c r="M3" s="6">
        <f>'C1_TimelineA'!M3</f>
        <v>2027</v>
      </c>
      <c r="N3" s="6">
        <f>'C1_TimelineA'!N3</f>
        <v>2028</v>
      </c>
      <c r="O3" s="6">
        <f>'C1_TimelineA'!O3</f>
        <v>2029</v>
      </c>
      <c r="P3" s="6">
        <f>'C1_TimelineA'!P3</f>
        <v>2030</v>
      </c>
      <c r="Q3" s="6">
        <f>'C1_TimelineA'!Q3</f>
        <v>2031</v>
      </c>
      <c r="R3" s="6">
        <f>'C1_TimelineA'!R3</f>
        <v>2032</v>
      </c>
      <c r="S3" s="6">
        <f>'C1_TimelineA'!S3</f>
        <v>2033</v>
      </c>
      <c r="T3" s="6">
        <f>'C1_TimelineA'!T3</f>
        <v>2034</v>
      </c>
      <c r="U3" s="6">
        <f>'C1_TimelineA'!U3</f>
        <v>2035</v>
      </c>
      <c r="V3" s="6">
        <f>'C1_TimelineA'!V3</f>
        <v>2036</v>
      </c>
      <c r="W3" s="6">
        <f>'C1_TimelineA'!W3</f>
        <v>2037</v>
      </c>
    </row>
    <row r="4" spans="1:24" x14ac:dyDescent="0.3">
      <c r="C4" s="5"/>
      <c r="M4" s="8">
        <f>'C1_TimelineA'!M4</f>
        <v>46478</v>
      </c>
      <c r="N4" s="8">
        <f>'C1_TimelineA'!N4</f>
        <v>46753</v>
      </c>
      <c r="O4" s="8">
        <f>'C1_TimelineA'!O4</f>
        <v>47119</v>
      </c>
      <c r="P4" s="8">
        <f>'C1_TimelineA'!P4</f>
        <v>47484</v>
      </c>
      <c r="Q4" s="8">
        <f>'C1_TimelineA'!Q4</f>
        <v>47849</v>
      </c>
      <c r="R4" s="8">
        <f>'C1_TimelineA'!R4</f>
        <v>48214</v>
      </c>
      <c r="S4" s="8">
        <f>'C1_TimelineA'!S4</f>
        <v>48580</v>
      </c>
      <c r="T4" s="8">
        <f>'C1_TimelineA'!T4</f>
        <v>48945</v>
      </c>
      <c r="U4" s="8">
        <f>'C1_TimelineA'!U4</f>
        <v>49310</v>
      </c>
      <c r="V4" s="8">
        <f>'C1_TimelineA'!V4</f>
        <v>49675</v>
      </c>
      <c r="W4" s="8">
        <f>'C1_TimelineA'!W4</f>
        <v>50041</v>
      </c>
    </row>
    <row r="5" spans="1:24" x14ac:dyDescent="0.3">
      <c r="C5" s="5"/>
      <c r="M5" s="8">
        <f>'C1_TimelineA'!M5</f>
        <v>46752</v>
      </c>
      <c r="N5" s="8">
        <f>'C1_TimelineA'!N5</f>
        <v>47118</v>
      </c>
      <c r="O5" s="8">
        <f>'C1_TimelineA'!O5</f>
        <v>47483</v>
      </c>
      <c r="P5" s="8">
        <f>'C1_TimelineA'!P5</f>
        <v>47848</v>
      </c>
      <c r="Q5" s="8">
        <f>'C1_TimelineA'!Q5</f>
        <v>48213</v>
      </c>
      <c r="R5" s="8">
        <f>'C1_TimelineA'!R5</f>
        <v>48579</v>
      </c>
      <c r="S5" s="8">
        <f>'C1_TimelineA'!S5</f>
        <v>48944</v>
      </c>
      <c r="T5" s="8">
        <f>'C1_TimelineA'!T5</f>
        <v>49309</v>
      </c>
      <c r="U5" s="8">
        <f>'C1_TimelineA'!U5</f>
        <v>49674</v>
      </c>
      <c r="V5" s="8">
        <f>'C1_TimelineA'!V5</f>
        <v>50040</v>
      </c>
      <c r="W5" s="8">
        <f>'C1_TimelineA'!W5</f>
        <v>50130</v>
      </c>
    </row>
    <row r="6" spans="1:24" ht="17.399999999999999" x14ac:dyDescent="0.35">
      <c r="C6" s="5"/>
      <c r="D6" s="7"/>
      <c r="F6" s="7"/>
      <c r="G6" s="7"/>
      <c r="H6" s="7"/>
      <c r="I6" s="7"/>
      <c r="J6" s="7"/>
      <c r="M6" s="28">
        <f>'C1_TimelineA'!M6</f>
        <v>0.75342465753424659</v>
      </c>
      <c r="N6" s="28">
        <f>'C1_TimelineA'!N6</f>
        <v>1</v>
      </c>
      <c r="O6" s="28">
        <f>'C1_TimelineA'!O6</f>
        <v>1</v>
      </c>
      <c r="P6" s="28">
        <f>'C1_TimelineA'!P6</f>
        <v>1</v>
      </c>
      <c r="Q6" s="28">
        <f>'C1_TimelineA'!Q6</f>
        <v>1</v>
      </c>
      <c r="R6" s="28">
        <f>'C1_TimelineA'!R6</f>
        <v>1</v>
      </c>
      <c r="S6" s="28">
        <f>'C1_TimelineA'!S6</f>
        <v>1</v>
      </c>
      <c r="T6" s="28">
        <f>'C1_TimelineA'!T6</f>
        <v>1</v>
      </c>
      <c r="U6" s="28">
        <f>'C1_TimelineA'!U6</f>
        <v>1</v>
      </c>
      <c r="V6" s="28">
        <f>'C1_TimelineA'!V6</f>
        <v>1</v>
      </c>
      <c r="W6" s="28">
        <f>'C1_TimelineA'!W6</f>
        <v>0.24657534246575341</v>
      </c>
    </row>
    <row r="7" spans="1:24" x14ac:dyDescent="0.3">
      <c r="C7" s="5"/>
      <c r="H7" s="9"/>
      <c r="J7" s="9"/>
      <c r="M7" s="37">
        <f>'C1_TimelineA'!M7</f>
        <v>275</v>
      </c>
      <c r="N7" s="37">
        <f>'C1_TimelineA'!N7</f>
        <v>366</v>
      </c>
      <c r="O7" s="37">
        <f>'C1_TimelineA'!O7</f>
        <v>365</v>
      </c>
      <c r="P7" s="37">
        <f>'C1_TimelineA'!P7</f>
        <v>365</v>
      </c>
      <c r="Q7" s="37">
        <f>'C1_TimelineA'!Q7</f>
        <v>365</v>
      </c>
      <c r="R7" s="37">
        <f>'C1_TimelineA'!R7</f>
        <v>366</v>
      </c>
      <c r="S7" s="37">
        <f>'C1_TimelineA'!S7</f>
        <v>365</v>
      </c>
      <c r="T7" s="37">
        <f>'C1_TimelineA'!T7</f>
        <v>365</v>
      </c>
      <c r="U7" s="37">
        <f>'C1_TimelineA'!U7</f>
        <v>365</v>
      </c>
      <c r="V7" s="37">
        <f>'C1_TimelineA'!V7</f>
        <v>366</v>
      </c>
      <c r="W7" s="37">
        <f>'C1_TimelineA'!W7</f>
        <v>90</v>
      </c>
    </row>
    <row r="8" spans="1:24" x14ac:dyDescent="0.3">
      <c r="C8" s="5"/>
      <c r="H8" s="9" t="s">
        <v>0</v>
      </c>
      <c r="J8" s="9"/>
    </row>
    <row r="9" spans="1:24" ht="18" x14ac:dyDescent="0.35">
      <c r="A9" s="1"/>
      <c r="B9" s="1"/>
      <c r="C9" s="1" t="s">
        <v>128</v>
      </c>
      <c r="D9" s="1"/>
      <c r="E9" s="1"/>
      <c r="F9" s="1"/>
      <c r="G9" s="1"/>
      <c r="H9" s="1"/>
      <c r="I9" s="1"/>
      <c r="J9" s="1"/>
      <c r="K9" s="1"/>
      <c r="L9" s="1"/>
      <c r="M9" s="1"/>
      <c r="N9" s="1"/>
      <c r="O9" s="1"/>
      <c r="P9" s="1"/>
      <c r="Q9" s="1"/>
      <c r="R9" s="1"/>
      <c r="S9" s="1"/>
      <c r="T9" s="1"/>
      <c r="U9" s="1"/>
      <c r="V9" s="1"/>
      <c r="W9" s="1"/>
      <c r="X9" s="1"/>
    </row>
    <row r="10" spans="1:24" outlineLevel="1" x14ac:dyDescent="0.3"/>
    <row r="11" spans="1:24" outlineLevel="1" x14ac:dyDescent="0.3">
      <c r="D11" s="23" t="s">
        <v>51</v>
      </c>
      <c r="H11" s="9" t="s">
        <v>27</v>
      </c>
      <c r="J11" s="29">
        <f>I2_Scenario_Inputs!K21</f>
        <v>2</v>
      </c>
    </row>
    <row r="12" spans="1:24" outlineLevel="1" x14ac:dyDescent="0.3">
      <c r="D12" s="23" t="s">
        <v>52</v>
      </c>
      <c r="H12" s="9" t="s">
        <v>16</v>
      </c>
      <c r="J12" s="28">
        <f>I2_Scenario_Inputs!K22</f>
        <v>0.75</v>
      </c>
    </row>
    <row r="13" spans="1:24" outlineLevel="1" x14ac:dyDescent="0.3"/>
    <row r="14" spans="1:24" outlineLevel="1" x14ac:dyDescent="0.3">
      <c r="D14" s="23" t="s">
        <v>54</v>
      </c>
      <c r="H14" s="9" t="s">
        <v>27</v>
      </c>
      <c r="J14" s="26">
        <f>J11*J12</f>
        <v>1.5</v>
      </c>
    </row>
    <row r="15" spans="1:24" outlineLevel="1" x14ac:dyDescent="0.3"/>
    <row r="16" spans="1:24" outlineLevel="1" x14ac:dyDescent="0.3">
      <c r="D16" s="23" t="s">
        <v>55</v>
      </c>
      <c r="H16" s="9" t="s">
        <v>27</v>
      </c>
      <c r="M16" s="29">
        <f>'C1_TimelineA'!M22</f>
        <v>197</v>
      </c>
      <c r="N16" s="29">
        <f>'C1_TimelineA'!N22</f>
        <v>260</v>
      </c>
      <c r="O16" s="29">
        <f>'C1_TimelineA'!O22</f>
        <v>261</v>
      </c>
      <c r="P16" s="29">
        <f>'C1_TimelineA'!P22</f>
        <v>261</v>
      </c>
      <c r="Q16" s="29">
        <f>'C1_TimelineA'!Q22</f>
        <v>261</v>
      </c>
      <c r="R16" s="29">
        <f>'C1_TimelineA'!R22</f>
        <v>262</v>
      </c>
      <c r="S16" s="29">
        <f>'C1_TimelineA'!S22</f>
        <v>260</v>
      </c>
      <c r="T16" s="29">
        <f>'C1_TimelineA'!T22</f>
        <v>260</v>
      </c>
      <c r="U16" s="29">
        <f>'C1_TimelineA'!U22</f>
        <v>261</v>
      </c>
      <c r="V16" s="29">
        <f>'C1_TimelineA'!V22</f>
        <v>262</v>
      </c>
      <c r="W16" s="29">
        <f>'C1_TimelineA'!W22</f>
        <v>64</v>
      </c>
    </row>
    <row r="17" spans="1:24" outlineLevel="1" x14ac:dyDescent="0.3">
      <c r="D17" s="23" t="s">
        <v>56</v>
      </c>
      <c r="H17" s="9" t="s">
        <v>27</v>
      </c>
      <c r="J17" s="29">
        <f>I2_Scenario_Inputs!K14</f>
        <v>35</v>
      </c>
      <c r="M17" s="26">
        <f t="shared" ref="M17:W17" si="0">0-$J17*M$6</f>
        <v>-26.36986301369863</v>
      </c>
      <c r="N17" s="26">
        <f t="shared" si="0"/>
        <v>-35</v>
      </c>
      <c r="O17" s="26">
        <f t="shared" si="0"/>
        <v>-35</v>
      </c>
      <c r="P17" s="26">
        <f t="shared" si="0"/>
        <v>-35</v>
      </c>
      <c r="Q17" s="26">
        <f t="shared" si="0"/>
        <v>-35</v>
      </c>
      <c r="R17" s="26">
        <f t="shared" si="0"/>
        <v>-35</v>
      </c>
      <c r="S17" s="26">
        <f t="shared" si="0"/>
        <v>-35</v>
      </c>
      <c r="T17" s="26">
        <f t="shared" si="0"/>
        <v>-35</v>
      </c>
      <c r="U17" s="26">
        <f t="shared" si="0"/>
        <v>-35</v>
      </c>
      <c r="V17" s="26">
        <f t="shared" si="0"/>
        <v>-35</v>
      </c>
      <c r="W17" s="26">
        <f t="shared" si="0"/>
        <v>-8.6301369863013697</v>
      </c>
    </row>
    <row r="18" spans="1:24" outlineLevel="1" x14ac:dyDescent="0.3"/>
    <row r="19" spans="1:24" ht="15" outlineLevel="1" thickBot="1" x14ac:dyDescent="0.35">
      <c r="D19" s="23" t="s">
        <v>57</v>
      </c>
      <c r="H19" s="9" t="s">
        <v>27</v>
      </c>
      <c r="M19" s="30">
        <f t="shared" ref="M19:W19" si="1">SUM(M16:M18)</f>
        <v>170.63013698630138</v>
      </c>
      <c r="N19" s="30">
        <f t="shared" si="1"/>
        <v>225</v>
      </c>
      <c r="O19" s="30">
        <f t="shared" si="1"/>
        <v>226</v>
      </c>
      <c r="P19" s="30">
        <f t="shared" si="1"/>
        <v>226</v>
      </c>
      <c r="Q19" s="30">
        <f t="shared" si="1"/>
        <v>226</v>
      </c>
      <c r="R19" s="30">
        <f t="shared" si="1"/>
        <v>227</v>
      </c>
      <c r="S19" s="30">
        <f t="shared" si="1"/>
        <v>225</v>
      </c>
      <c r="T19" s="30">
        <f t="shared" si="1"/>
        <v>225</v>
      </c>
      <c r="U19" s="30">
        <f t="shared" si="1"/>
        <v>226</v>
      </c>
      <c r="V19" s="30">
        <f t="shared" si="1"/>
        <v>227</v>
      </c>
      <c r="W19" s="30">
        <f t="shared" si="1"/>
        <v>55.369863013698634</v>
      </c>
    </row>
    <row r="20" spans="1:24" ht="15" outlineLevel="1" thickTop="1" x14ac:dyDescent="0.3"/>
    <row r="21" spans="1:24" outlineLevel="1" x14ac:dyDescent="0.3">
      <c r="D21" s="23" t="s">
        <v>53</v>
      </c>
      <c r="H21" s="9" t="s">
        <v>27</v>
      </c>
      <c r="J21" s="29">
        <f>I2_Scenario_Inputs!$K$13</f>
        <v>3</v>
      </c>
    </row>
    <row r="22" spans="1:24" outlineLevel="1" x14ac:dyDescent="0.3"/>
    <row r="23" spans="1:24" outlineLevel="1" x14ac:dyDescent="0.3">
      <c r="D23" t="s">
        <v>58</v>
      </c>
      <c r="H23" s="9" t="s">
        <v>27</v>
      </c>
      <c r="M23" s="26">
        <f t="shared" ref="M23:W23" si="2">ROUND(M19*$J$21*$J$14,0)</f>
        <v>768</v>
      </c>
      <c r="N23" s="26">
        <f t="shared" si="2"/>
        <v>1013</v>
      </c>
      <c r="O23" s="26">
        <f t="shared" si="2"/>
        <v>1017</v>
      </c>
      <c r="P23" s="26">
        <f t="shared" si="2"/>
        <v>1017</v>
      </c>
      <c r="Q23" s="26">
        <f t="shared" si="2"/>
        <v>1017</v>
      </c>
      <c r="R23" s="26">
        <f t="shared" si="2"/>
        <v>1022</v>
      </c>
      <c r="S23" s="26">
        <f t="shared" si="2"/>
        <v>1013</v>
      </c>
      <c r="T23" s="26">
        <f t="shared" si="2"/>
        <v>1013</v>
      </c>
      <c r="U23" s="26">
        <f t="shared" si="2"/>
        <v>1017</v>
      </c>
      <c r="V23" s="26">
        <f t="shared" si="2"/>
        <v>1022</v>
      </c>
      <c r="W23" s="26">
        <f t="shared" si="2"/>
        <v>249</v>
      </c>
    </row>
    <row r="24" spans="1:24" outlineLevel="1" x14ac:dyDescent="0.3"/>
    <row r="26" spans="1:24" ht="18" x14ac:dyDescent="0.35">
      <c r="A26" s="1"/>
      <c r="B26" s="1"/>
      <c r="C26" s="1" t="s">
        <v>129</v>
      </c>
      <c r="D26" s="1"/>
      <c r="E26" s="1"/>
      <c r="F26" s="1"/>
      <c r="G26" s="1"/>
      <c r="H26" s="1"/>
      <c r="I26" s="1"/>
      <c r="J26" s="1"/>
      <c r="K26" s="1"/>
      <c r="L26" s="1"/>
      <c r="M26" s="1"/>
      <c r="N26" s="1"/>
      <c r="O26" s="1"/>
      <c r="P26" s="1"/>
      <c r="Q26" s="1"/>
      <c r="R26" s="1"/>
      <c r="S26" s="1"/>
      <c r="T26" s="1"/>
      <c r="U26" s="1"/>
      <c r="V26" s="1"/>
      <c r="W26" s="1"/>
      <c r="X26" s="1"/>
    </row>
    <row r="27" spans="1:24" outlineLevel="1" x14ac:dyDescent="0.3"/>
    <row r="28" spans="1:24" outlineLevel="1" x14ac:dyDescent="0.3">
      <c r="D28" t="s">
        <v>58</v>
      </c>
      <c r="H28" s="9" t="s">
        <v>27</v>
      </c>
      <c r="J28" s="29">
        <f>I2_Scenario_Inputs!K25</f>
        <v>1000</v>
      </c>
      <c r="M28" s="26">
        <f t="shared" ref="M28:W28" si="3">$J28*M$6</f>
        <v>753.42465753424653</v>
      </c>
      <c r="N28" s="26">
        <f t="shared" si="3"/>
        <v>1000</v>
      </c>
      <c r="O28" s="26">
        <f t="shared" si="3"/>
        <v>1000</v>
      </c>
      <c r="P28" s="26">
        <f t="shared" si="3"/>
        <v>1000</v>
      </c>
      <c r="Q28" s="26">
        <f t="shared" si="3"/>
        <v>1000</v>
      </c>
      <c r="R28" s="26">
        <f t="shared" si="3"/>
        <v>1000</v>
      </c>
      <c r="S28" s="26">
        <f t="shared" si="3"/>
        <v>1000</v>
      </c>
      <c r="T28" s="26">
        <f t="shared" si="3"/>
        <v>1000</v>
      </c>
      <c r="U28" s="26">
        <f t="shared" si="3"/>
        <v>1000</v>
      </c>
      <c r="V28" s="26">
        <f t="shared" si="3"/>
        <v>1000</v>
      </c>
      <c r="W28" s="26">
        <f t="shared" si="3"/>
        <v>246.57534246575341</v>
      </c>
    </row>
    <row r="29" spans="1:24" outlineLevel="1" x14ac:dyDescent="0.3"/>
    <row r="31" spans="1:24" ht="18" x14ac:dyDescent="0.35">
      <c r="A31" s="1"/>
      <c r="B31" s="1"/>
      <c r="C31" s="1" t="s">
        <v>130</v>
      </c>
      <c r="D31" s="1"/>
      <c r="E31" s="1"/>
      <c r="F31" s="1"/>
      <c r="G31" s="1"/>
      <c r="H31" s="1"/>
      <c r="I31" s="1"/>
      <c r="J31" s="1"/>
      <c r="K31" s="1"/>
      <c r="L31" s="1"/>
      <c r="M31" s="1"/>
      <c r="N31" s="1"/>
      <c r="O31" s="1"/>
      <c r="P31" s="1"/>
      <c r="Q31" s="1"/>
      <c r="R31" s="1"/>
      <c r="S31" s="1"/>
      <c r="T31" s="1"/>
      <c r="U31" s="1"/>
      <c r="V31" s="1"/>
      <c r="W31" s="1"/>
      <c r="X31" s="1"/>
    </row>
    <row r="32" spans="1:24" outlineLevel="1" x14ac:dyDescent="0.3"/>
    <row r="33" spans="1:24" outlineLevel="1" x14ac:dyDescent="0.3">
      <c r="D33" t="s">
        <v>131</v>
      </c>
      <c r="H33" s="9" t="s">
        <v>27</v>
      </c>
      <c r="J33" s="46">
        <f>I2_Scenario_Inputs!K18</f>
        <v>1</v>
      </c>
      <c r="M33" s="26">
        <f t="shared" ref="M33:W33" si="4">IF($J33=1,M23,M28)</f>
        <v>768</v>
      </c>
      <c r="N33" s="26">
        <f t="shared" si="4"/>
        <v>1013</v>
      </c>
      <c r="O33" s="26">
        <f t="shared" si="4"/>
        <v>1017</v>
      </c>
      <c r="P33" s="26">
        <f t="shared" si="4"/>
        <v>1017</v>
      </c>
      <c r="Q33" s="26">
        <f t="shared" si="4"/>
        <v>1017</v>
      </c>
      <c r="R33" s="26">
        <f t="shared" si="4"/>
        <v>1022</v>
      </c>
      <c r="S33" s="26">
        <f t="shared" si="4"/>
        <v>1013</v>
      </c>
      <c r="T33" s="26">
        <f t="shared" si="4"/>
        <v>1013</v>
      </c>
      <c r="U33" s="26">
        <f t="shared" si="4"/>
        <v>1017</v>
      </c>
      <c r="V33" s="26">
        <f t="shared" si="4"/>
        <v>1022</v>
      </c>
      <c r="W33" s="26">
        <f t="shared" si="4"/>
        <v>249</v>
      </c>
    </row>
    <row r="34" spans="1:24" outlineLevel="1" x14ac:dyDescent="0.3"/>
    <row r="36" spans="1:24" ht="18" x14ac:dyDescent="0.35">
      <c r="A36" s="1"/>
      <c r="B36" s="1"/>
      <c r="C36" s="1" t="s">
        <v>61</v>
      </c>
      <c r="D36" s="1"/>
      <c r="E36" s="1"/>
      <c r="F36" s="1"/>
      <c r="G36" s="1"/>
      <c r="H36" s="1"/>
      <c r="I36" s="1"/>
      <c r="J36" s="1"/>
      <c r="K36" s="1"/>
      <c r="L36" s="1"/>
      <c r="M36" s="1"/>
      <c r="N36" s="1"/>
      <c r="O36" s="1"/>
      <c r="P36" s="1"/>
      <c r="Q36" s="1"/>
      <c r="R36" s="1"/>
      <c r="S36" s="1"/>
      <c r="T36" s="1"/>
      <c r="U36" s="1"/>
      <c r="V36" s="1"/>
      <c r="W36" s="1"/>
      <c r="X36" s="1"/>
    </row>
    <row r="37" spans="1:24" outlineLevel="1" x14ac:dyDescent="0.3"/>
    <row r="38" spans="1:24" outlineLevel="1" x14ac:dyDescent="0.3">
      <c r="D38" t="s">
        <v>50</v>
      </c>
      <c r="H38" s="9" t="s">
        <v>48</v>
      </c>
      <c r="J38" s="29">
        <f>I2_Scenario_Inputs!K29</f>
        <v>2.5</v>
      </c>
      <c r="M38" s="26">
        <f>$J38</f>
        <v>2.5</v>
      </c>
      <c r="N38" s="26">
        <f t="shared" ref="N38:W38" si="5">$J38</f>
        <v>2.5</v>
      </c>
      <c r="O38" s="26">
        <f t="shared" si="5"/>
        <v>2.5</v>
      </c>
      <c r="P38" s="26">
        <f t="shared" si="5"/>
        <v>2.5</v>
      </c>
      <c r="Q38" s="26">
        <f t="shared" si="5"/>
        <v>2.5</v>
      </c>
      <c r="R38" s="26">
        <f t="shared" si="5"/>
        <v>2.5</v>
      </c>
      <c r="S38" s="26">
        <f t="shared" si="5"/>
        <v>2.5</v>
      </c>
      <c r="T38" s="26">
        <f t="shared" si="5"/>
        <v>2.5</v>
      </c>
      <c r="U38" s="26">
        <f t="shared" si="5"/>
        <v>2.5</v>
      </c>
      <c r="V38" s="26">
        <f t="shared" si="5"/>
        <v>2.5</v>
      </c>
      <c r="W38" s="26">
        <f t="shared" si="5"/>
        <v>2.5</v>
      </c>
    </row>
    <row r="39" spans="1:24" outlineLevel="1" x14ac:dyDescent="0.3"/>
    <row r="40" spans="1:24" outlineLevel="1" x14ac:dyDescent="0.3">
      <c r="D40" t="s">
        <v>58</v>
      </c>
      <c r="H40" s="9" t="s">
        <v>27</v>
      </c>
      <c r="M40" s="29">
        <f t="shared" ref="M40:W40" si="6">M$33</f>
        <v>768</v>
      </c>
      <c r="N40" s="29">
        <f t="shared" si="6"/>
        <v>1013</v>
      </c>
      <c r="O40" s="29">
        <f t="shared" si="6"/>
        <v>1017</v>
      </c>
      <c r="P40" s="29">
        <f t="shared" si="6"/>
        <v>1017</v>
      </c>
      <c r="Q40" s="29">
        <f t="shared" si="6"/>
        <v>1017</v>
      </c>
      <c r="R40" s="29">
        <f t="shared" si="6"/>
        <v>1022</v>
      </c>
      <c r="S40" s="29">
        <f t="shared" si="6"/>
        <v>1013</v>
      </c>
      <c r="T40" s="29">
        <f t="shared" si="6"/>
        <v>1013</v>
      </c>
      <c r="U40" s="29">
        <f t="shared" si="6"/>
        <v>1017</v>
      </c>
      <c r="V40" s="29">
        <f t="shared" si="6"/>
        <v>1022</v>
      </c>
      <c r="W40" s="29">
        <f t="shared" si="6"/>
        <v>249</v>
      </c>
    </row>
    <row r="41" spans="1:24" outlineLevel="1" x14ac:dyDescent="0.3"/>
    <row r="42" spans="1:24" outlineLevel="1" x14ac:dyDescent="0.3">
      <c r="B42" s="33" t="s">
        <v>66</v>
      </c>
      <c r="D42" s="13" t="s">
        <v>59</v>
      </c>
      <c r="E42" s="13"/>
      <c r="F42" s="13"/>
      <c r="G42" s="13"/>
      <c r="H42" s="9" t="s">
        <v>48</v>
      </c>
      <c r="I42" s="13"/>
      <c r="J42" s="13"/>
      <c r="K42" s="13"/>
      <c r="L42" s="13"/>
      <c r="M42" s="31">
        <f t="shared" ref="M42:W42" si="7">M40*M38</f>
        <v>1920</v>
      </c>
      <c r="N42" s="31">
        <f t="shared" si="7"/>
        <v>2532.5</v>
      </c>
      <c r="O42" s="31">
        <f t="shared" si="7"/>
        <v>2542.5</v>
      </c>
      <c r="P42" s="31">
        <f t="shared" si="7"/>
        <v>2542.5</v>
      </c>
      <c r="Q42" s="31">
        <f t="shared" si="7"/>
        <v>2542.5</v>
      </c>
      <c r="R42" s="31">
        <f t="shared" si="7"/>
        <v>2555</v>
      </c>
      <c r="S42" s="31">
        <f t="shared" si="7"/>
        <v>2532.5</v>
      </c>
      <c r="T42" s="31">
        <f t="shared" si="7"/>
        <v>2532.5</v>
      </c>
      <c r="U42" s="31">
        <f t="shared" si="7"/>
        <v>2542.5</v>
      </c>
      <c r="V42" s="31">
        <f t="shared" si="7"/>
        <v>2555</v>
      </c>
      <c r="W42" s="31">
        <f t="shared" si="7"/>
        <v>622.5</v>
      </c>
    </row>
    <row r="43" spans="1:24" outlineLevel="1" x14ac:dyDescent="0.3"/>
    <row r="46" spans="1:24" ht="18" x14ac:dyDescent="0.35">
      <c r="A46" s="1"/>
      <c r="B46" s="1" t="s">
        <v>1</v>
      </c>
      <c r="C46" s="1"/>
      <c r="D46" s="1"/>
      <c r="E46" s="1"/>
      <c r="F46" s="1"/>
      <c r="G46" s="1"/>
      <c r="H46" s="1"/>
      <c r="I46" s="1"/>
      <c r="J46" s="1"/>
      <c r="K46" s="1"/>
      <c r="L46" s="1"/>
      <c r="M46" s="1"/>
      <c r="N46" s="1"/>
      <c r="O46" s="1"/>
      <c r="P46" s="1"/>
      <c r="Q46" s="1"/>
      <c r="R46" s="1"/>
      <c r="S46" s="1"/>
      <c r="T46" s="1"/>
      <c r="U46" s="1"/>
      <c r="V46" s="1"/>
      <c r="W46" s="1"/>
      <c r="X46" s="1"/>
    </row>
  </sheetData>
  <dataConsolidate/>
  <conditionalFormatting sqref="A2:A3">
    <cfRule type="expression" dxfId="4" priority="3" stopIfTrue="1">
      <formula>A2=0</formula>
    </cfRule>
  </conditionalFormatting>
  <conditionalFormatting sqref="J11:J12 J14 M16:W17 J17 M19:W19 J21 M23:W23">
    <cfRule type="expression" dxfId="3" priority="1">
      <formula>$J$33=0</formula>
    </cfRule>
  </conditionalFormatting>
  <conditionalFormatting sqref="J28 M28:W28">
    <cfRule type="expression" dxfId="2" priority="2">
      <formula>$J$33=1</formula>
    </cfRule>
  </conditionalFormatting>
  <dataValidations count="1">
    <dataValidation type="list" allowBlank="1" showInputMessage="1" showErrorMessage="1" sqref="B42" xr:uid="{ED25B7F6-FDFA-4B85-9571-AE4473735AFB}">
      <formula1>rStatementTags</formula1>
    </dataValidation>
  </dataValidations>
  <printOptions headings="1"/>
  <pageMargins left="0.31496062992125984" right="0.31496062992125984" top="0.6692913385826772" bottom="0.55118110236220474" header="0.31496062992125984" footer="0.31496062992125984"/>
  <pageSetup paperSize="8" scale="50" orientation="landscape" r:id="rId1"/>
  <headerFooter>
    <oddHeader>&amp;L&amp;8&amp;G&amp;C&amp;8&amp;A&amp;R&amp;8&amp;D &amp;T</oddHeader>
    <oddFooter>&amp;C&amp;8&amp;P of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D350D-696D-47BC-935B-0A06BA50C40A}">
  <sheetPr codeName="Sheet9">
    <tabColor rgb="FF00B050"/>
  </sheetPr>
  <dimension ref="A1"/>
  <sheetViews>
    <sheetView showGridLines="0" zoomScale="80" zoomScaleNormal="80" workbookViewId="0"/>
  </sheetViews>
  <sheetFormatPr defaultRowHeight="14.4" x14ac:dyDescent="0.3"/>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E0839-BC64-4644-8695-C3BCE96804A0}">
  <sheetPr codeName="Sheet10">
    <tabColor rgb="FF00B050"/>
    <outlinePr summaryBelow="0" summaryRight="0"/>
  </sheetPr>
  <dimension ref="A1:X134"/>
  <sheetViews>
    <sheetView showGridLines="0" zoomScale="80" zoomScaleNormal="80" workbookViewId="0">
      <pane xSplit="11" ySplit="8" topLeftCell="L9" activePane="bottomRight" state="frozen"/>
      <selection activeCell="A40" sqref="A40"/>
      <selection pane="topRight" activeCell="A40" sqref="A40"/>
      <selection pane="bottomLeft" activeCell="A40" sqref="A40"/>
      <selection pane="bottomRight"/>
    </sheetView>
  </sheetViews>
  <sheetFormatPr defaultColWidth="9.109375" defaultRowHeight="14.4" outlineLevelRow="1" x14ac:dyDescent="0.3"/>
  <cols>
    <col min="1" max="1" width="3.88671875" customWidth="1"/>
    <col min="2" max="2" width="4" customWidth="1"/>
    <col min="3" max="3" width="6" customWidth="1"/>
    <col min="4" max="4" width="2.5546875" customWidth="1"/>
    <col min="5" max="5" width="45.88671875" customWidth="1"/>
    <col min="6" max="7" width="2.5546875" customWidth="1"/>
    <col min="8" max="8" width="8.33203125" customWidth="1"/>
    <col min="9" max="9" width="2.5546875" customWidth="1"/>
    <col min="10" max="10" width="9.33203125" customWidth="1"/>
    <col min="11" max="12" width="2.5546875" customWidth="1"/>
    <col min="13" max="23" width="12.109375" customWidth="1"/>
  </cols>
  <sheetData>
    <row r="1" spans="1:24" ht="14.4" customHeight="1" x14ac:dyDescent="0.3"/>
    <row r="2" spans="1:24" s="4" customFormat="1" x14ac:dyDescent="0.3">
      <c r="A2" s="3">
        <f>Model_Error</f>
        <v>0</v>
      </c>
      <c r="B2" t="str" cm="1">
        <f t="array" aca="1" ref="B2" ca="1">_xlfn.TEXTAFTER(CELL("filename",A1),"]")</f>
        <v>O1_Financial Statements</v>
      </c>
      <c r="D2"/>
      <c r="E2"/>
      <c r="G2"/>
      <c r="H2"/>
      <c r="I2"/>
      <c r="J2"/>
      <c r="K2"/>
      <c r="M2" s="11">
        <f>'C1_TimelineA'!M2</f>
        <v>1</v>
      </c>
      <c r="N2" s="11">
        <f>'C1_TimelineA'!N2</f>
        <v>2</v>
      </c>
      <c r="O2" s="11">
        <f>'C1_TimelineA'!O2</f>
        <v>3</v>
      </c>
      <c r="P2" s="11">
        <f>'C1_TimelineA'!P2</f>
        <v>4</v>
      </c>
      <c r="Q2" s="11">
        <f>'C1_TimelineA'!Q2</f>
        <v>5</v>
      </c>
      <c r="R2" s="11">
        <f>'C1_TimelineA'!R2</f>
        <v>6</v>
      </c>
      <c r="S2" s="11">
        <f>'C1_TimelineA'!S2</f>
        <v>7</v>
      </c>
      <c r="T2" s="11">
        <f>'C1_TimelineA'!T2</f>
        <v>8</v>
      </c>
      <c r="U2" s="11">
        <f>'C1_TimelineA'!U2</f>
        <v>9</v>
      </c>
      <c r="V2" s="11">
        <f>'C1_TimelineA'!V2</f>
        <v>10</v>
      </c>
      <c r="W2" s="11">
        <f>'C1_TimelineA'!W2</f>
        <v>11</v>
      </c>
    </row>
    <row r="3" spans="1:24" x14ac:dyDescent="0.3">
      <c r="A3" s="3">
        <f>SUM(A4:A134)</f>
        <v>0</v>
      </c>
      <c r="M3" s="6">
        <f>'C1_TimelineA'!M3</f>
        <v>2027</v>
      </c>
      <c r="N3" s="6">
        <f>'C1_TimelineA'!N3</f>
        <v>2028</v>
      </c>
      <c r="O3" s="6">
        <f>'C1_TimelineA'!O3</f>
        <v>2029</v>
      </c>
      <c r="P3" s="6">
        <f>'C1_TimelineA'!P3</f>
        <v>2030</v>
      </c>
      <c r="Q3" s="6">
        <f>'C1_TimelineA'!Q3</f>
        <v>2031</v>
      </c>
      <c r="R3" s="6">
        <f>'C1_TimelineA'!R3</f>
        <v>2032</v>
      </c>
      <c r="S3" s="6">
        <f>'C1_TimelineA'!S3</f>
        <v>2033</v>
      </c>
      <c r="T3" s="6">
        <f>'C1_TimelineA'!T3</f>
        <v>2034</v>
      </c>
      <c r="U3" s="6">
        <f>'C1_TimelineA'!U3</f>
        <v>2035</v>
      </c>
      <c r="V3" s="6">
        <f>'C1_TimelineA'!V3</f>
        <v>2036</v>
      </c>
      <c r="W3" s="6">
        <f>'C1_TimelineA'!W3</f>
        <v>2037</v>
      </c>
    </row>
    <row r="4" spans="1:24" x14ac:dyDescent="0.3">
      <c r="M4" s="8">
        <f>'C1_TimelineA'!M4</f>
        <v>46478</v>
      </c>
      <c r="N4" s="8">
        <f>'C1_TimelineA'!N4</f>
        <v>46753</v>
      </c>
      <c r="O4" s="8">
        <f>'C1_TimelineA'!O4</f>
        <v>47119</v>
      </c>
      <c r="P4" s="8">
        <f>'C1_TimelineA'!P4</f>
        <v>47484</v>
      </c>
      <c r="Q4" s="8">
        <f>'C1_TimelineA'!Q4</f>
        <v>47849</v>
      </c>
      <c r="R4" s="8">
        <f>'C1_TimelineA'!R4</f>
        <v>48214</v>
      </c>
      <c r="S4" s="8">
        <f>'C1_TimelineA'!S4</f>
        <v>48580</v>
      </c>
      <c r="T4" s="8">
        <f>'C1_TimelineA'!T4</f>
        <v>48945</v>
      </c>
      <c r="U4" s="8">
        <f>'C1_TimelineA'!U4</f>
        <v>49310</v>
      </c>
      <c r="V4" s="8">
        <f>'C1_TimelineA'!V4</f>
        <v>49675</v>
      </c>
      <c r="W4" s="8">
        <f>'C1_TimelineA'!W4</f>
        <v>50041</v>
      </c>
    </row>
    <row r="5" spans="1:24" x14ac:dyDescent="0.3">
      <c r="M5" s="8">
        <f>'C1_TimelineA'!M5</f>
        <v>46752</v>
      </c>
      <c r="N5" s="8">
        <f>'C1_TimelineA'!N5</f>
        <v>47118</v>
      </c>
      <c r="O5" s="8">
        <f>'C1_TimelineA'!O5</f>
        <v>47483</v>
      </c>
      <c r="P5" s="8">
        <f>'C1_TimelineA'!P5</f>
        <v>47848</v>
      </c>
      <c r="Q5" s="8">
        <f>'C1_TimelineA'!Q5</f>
        <v>48213</v>
      </c>
      <c r="R5" s="8">
        <f>'C1_TimelineA'!R5</f>
        <v>48579</v>
      </c>
      <c r="S5" s="8">
        <f>'C1_TimelineA'!S5</f>
        <v>48944</v>
      </c>
      <c r="T5" s="8">
        <f>'C1_TimelineA'!T5</f>
        <v>49309</v>
      </c>
      <c r="U5" s="8">
        <f>'C1_TimelineA'!U5</f>
        <v>49674</v>
      </c>
      <c r="V5" s="8">
        <f>'C1_TimelineA'!V5</f>
        <v>50040</v>
      </c>
      <c r="W5" s="8">
        <f>'C1_TimelineA'!W5</f>
        <v>50130</v>
      </c>
    </row>
    <row r="6" spans="1:24" ht="17.399999999999999" x14ac:dyDescent="0.35">
      <c r="E6" s="5"/>
      <c r="G6" s="7"/>
      <c r="H6" s="7"/>
      <c r="I6" s="7"/>
      <c r="J6" s="35" t="s">
        <v>71</v>
      </c>
      <c r="K6" s="7"/>
      <c r="M6" s="28">
        <f>'C1_TimelineA'!M6</f>
        <v>0.75342465753424659</v>
      </c>
      <c r="N6" s="28">
        <f>'C1_TimelineA'!N6</f>
        <v>1</v>
      </c>
      <c r="O6" s="28">
        <f>'C1_TimelineA'!O6</f>
        <v>1</v>
      </c>
      <c r="P6" s="28">
        <f>'C1_TimelineA'!P6</f>
        <v>1</v>
      </c>
      <c r="Q6" s="28">
        <f>'C1_TimelineA'!Q6</f>
        <v>1</v>
      </c>
      <c r="R6" s="28">
        <f>'C1_TimelineA'!R6</f>
        <v>1</v>
      </c>
      <c r="S6" s="28">
        <f>'C1_TimelineA'!S6</f>
        <v>1</v>
      </c>
      <c r="T6" s="28">
        <f>'C1_TimelineA'!T6</f>
        <v>1</v>
      </c>
      <c r="U6" s="28">
        <f>'C1_TimelineA'!U6</f>
        <v>1</v>
      </c>
      <c r="V6" s="28">
        <f>'C1_TimelineA'!V6</f>
        <v>1</v>
      </c>
      <c r="W6" s="28">
        <f>'C1_TimelineA'!W6</f>
        <v>0.24657534246575341</v>
      </c>
    </row>
    <row r="7" spans="1:24" s="4" customFormat="1" ht="17.399999999999999" x14ac:dyDescent="0.35">
      <c r="H7" s="7"/>
    </row>
    <row r="8" spans="1:24" s="4" customFormat="1" x14ac:dyDescent="0.3">
      <c r="H8" s="9" t="s">
        <v>0</v>
      </c>
    </row>
    <row r="9" spans="1:24" ht="18" x14ac:dyDescent="0.35">
      <c r="A9" s="1"/>
      <c r="B9" s="1"/>
      <c r="C9" s="1" t="s">
        <v>10</v>
      </c>
      <c r="D9" s="1"/>
      <c r="E9" s="1"/>
      <c r="F9" s="1"/>
      <c r="G9" s="1"/>
      <c r="H9" s="1"/>
      <c r="I9" s="1"/>
      <c r="J9" s="1"/>
      <c r="K9" s="1"/>
      <c r="L9" s="1"/>
      <c r="M9" s="1"/>
      <c r="N9" s="1"/>
      <c r="O9" s="1"/>
      <c r="P9" s="1"/>
      <c r="Q9" s="1"/>
      <c r="R9" s="1"/>
      <c r="S9" s="1"/>
      <c r="T9" s="1"/>
      <c r="U9" s="1"/>
      <c r="V9" s="1"/>
      <c r="W9" s="1"/>
      <c r="X9" s="1"/>
    </row>
    <row r="10" spans="1:24" outlineLevel="1" x14ac:dyDescent="0.3"/>
    <row r="11" spans="1:24" outlineLevel="1" x14ac:dyDescent="0.3">
      <c r="D11" s="13" t="s">
        <v>31</v>
      </c>
    </row>
    <row r="12" spans="1:24" outlineLevel="1" x14ac:dyDescent="0.3"/>
    <row r="13" spans="1:24" outlineLevel="1" x14ac:dyDescent="0.3">
      <c r="E13" t="s">
        <v>42</v>
      </c>
      <c r="H13" s="9" t="s">
        <v>48</v>
      </c>
      <c r="J13" s="12">
        <f>SUM(M13:X13)</f>
        <v>25420</v>
      </c>
      <c r="M13" s="12">
        <f>'C2_CalcsA'!M42</f>
        <v>1920</v>
      </c>
      <c r="N13" s="12">
        <f>'C2_CalcsA'!N42</f>
        <v>2532.5</v>
      </c>
      <c r="O13" s="12">
        <f>'C2_CalcsA'!O42</f>
        <v>2542.5</v>
      </c>
      <c r="P13" s="12">
        <f>'C2_CalcsA'!P42</f>
        <v>2542.5</v>
      </c>
      <c r="Q13" s="12">
        <f>'C2_CalcsA'!Q42</f>
        <v>2542.5</v>
      </c>
      <c r="R13" s="12">
        <f>'C2_CalcsA'!R42</f>
        <v>2555</v>
      </c>
      <c r="S13" s="12">
        <f>'C2_CalcsA'!S42</f>
        <v>2532.5</v>
      </c>
      <c r="T13" s="12">
        <f>'C2_CalcsA'!T42</f>
        <v>2532.5</v>
      </c>
      <c r="U13" s="12">
        <f>'C2_CalcsA'!U42</f>
        <v>2542.5</v>
      </c>
      <c r="V13" s="12">
        <f>'C2_CalcsA'!V42</f>
        <v>2555</v>
      </c>
      <c r="W13" s="12">
        <f>'C2_CalcsA'!W42</f>
        <v>622.5</v>
      </c>
    </row>
    <row r="14" spans="1:24" outlineLevel="1" x14ac:dyDescent="0.3">
      <c r="E14" t="s">
        <v>43</v>
      </c>
      <c r="H14" s="9" t="s">
        <v>48</v>
      </c>
      <c r="J14" s="12">
        <f>SUM(M14:X14)</f>
        <v>0</v>
      </c>
      <c r="M14" s="12"/>
      <c r="N14" s="12"/>
      <c r="O14" s="12"/>
      <c r="P14" s="12"/>
      <c r="Q14" s="12"/>
      <c r="R14" s="12"/>
      <c r="S14" s="12"/>
      <c r="T14" s="12"/>
      <c r="U14" s="12"/>
      <c r="V14" s="12"/>
      <c r="W14" s="12"/>
    </row>
    <row r="15" spans="1:24" outlineLevel="1" x14ac:dyDescent="0.3"/>
    <row r="16" spans="1:24" ht="15" outlineLevel="1" thickBot="1" x14ac:dyDescent="0.35">
      <c r="D16" s="13" t="str">
        <f>"Total "&amp;D11</f>
        <v>Total Revenue</v>
      </c>
      <c r="H16" s="9" t="s">
        <v>48</v>
      </c>
      <c r="J16" s="17">
        <f t="shared" ref="J16" si="0">SUM(J13:J15)</f>
        <v>25420</v>
      </c>
      <c r="M16" s="17">
        <f t="shared" ref="M16:W16" si="1">SUM(M13:M15)</f>
        <v>1920</v>
      </c>
      <c r="N16" s="17">
        <f t="shared" si="1"/>
        <v>2532.5</v>
      </c>
      <c r="O16" s="17">
        <f t="shared" si="1"/>
        <v>2542.5</v>
      </c>
      <c r="P16" s="17">
        <f t="shared" si="1"/>
        <v>2542.5</v>
      </c>
      <c r="Q16" s="17">
        <f t="shared" si="1"/>
        <v>2542.5</v>
      </c>
      <c r="R16" s="17">
        <f t="shared" si="1"/>
        <v>2555</v>
      </c>
      <c r="S16" s="17">
        <f t="shared" si="1"/>
        <v>2532.5</v>
      </c>
      <c r="T16" s="17">
        <f t="shared" si="1"/>
        <v>2532.5</v>
      </c>
      <c r="U16" s="17">
        <f t="shared" si="1"/>
        <v>2542.5</v>
      </c>
      <c r="V16" s="17">
        <f t="shared" si="1"/>
        <v>2555</v>
      </c>
      <c r="W16" s="17">
        <f t="shared" si="1"/>
        <v>622.5</v>
      </c>
    </row>
    <row r="17" spans="4:23" ht="15" outlineLevel="1" thickTop="1" x14ac:dyDescent="0.3"/>
    <row r="18" spans="4:23" outlineLevel="1" x14ac:dyDescent="0.3">
      <c r="D18" s="13" t="s">
        <v>67</v>
      </c>
    </row>
    <row r="19" spans="4:23" outlineLevel="1" x14ac:dyDescent="0.3"/>
    <row r="20" spans="4:23" outlineLevel="1" x14ac:dyDescent="0.3">
      <c r="E20" t="s">
        <v>19</v>
      </c>
      <c r="H20" s="9" t="s">
        <v>48</v>
      </c>
      <c r="J20" s="12">
        <f t="shared" ref="J20:J23" si="2">SUM(M20:X20)</f>
        <v>0</v>
      </c>
      <c r="M20" s="12"/>
      <c r="N20" s="12"/>
      <c r="O20" s="12"/>
      <c r="P20" s="12"/>
      <c r="Q20" s="12"/>
      <c r="R20" s="12"/>
      <c r="S20" s="12"/>
      <c r="T20" s="12"/>
      <c r="U20" s="12"/>
      <c r="V20" s="12"/>
      <c r="W20" s="12"/>
    </row>
    <row r="21" spans="4:23" outlineLevel="1" x14ac:dyDescent="0.3">
      <c r="E21" t="s">
        <v>44</v>
      </c>
      <c r="H21" s="9" t="s">
        <v>48</v>
      </c>
      <c r="J21" s="12">
        <f t="shared" si="2"/>
        <v>0</v>
      </c>
      <c r="M21" s="12"/>
      <c r="N21" s="12"/>
      <c r="O21" s="12"/>
      <c r="P21" s="12"/>
      <c r="Q21" s="12"/>
      <c r="R21" s="12"/>
      <c r="S21" s="12"/>
      <c r="T21" s="12"/>
      <c r="U21" s="12"/>
      <c r="V21" s="12"/>
      <c r="W21" s="12"/>
    </row>
    <row r="22" spans="4:23" outlineLevel="1" x14ac:dyDescent="0.3">
      <c r="E22" t="s">
        <v>45</v>
      </c>
      <c r="H22" s="9" t="s">
        <v>48</v>
      </c>
      <c r="J22" s="12">
        <f t="shared" si="2"/>
        <v>0</v>
      </c>
      <c r="M22" s="12"/>
      <c r="N22" s="12"/>
      <c r="O22" s="12"/>
      <c r="P22" s="12"/>
      <c r="Q22" s="12"/>
      <c r="R22" s="12"/>
      <c r="S22" s="12"/>
      <c r="T22" s="12"/>
      <c r="U22" s="12"/>
      <c r="V22" s="12"/>
      <c r="W22" s="12"/>
    </row>
    <row r="23" spans="4:23" outlineLevel="1" x14ac:dyDescent="0.3">
      <c r="E23" t="s">
        <v>62</v>
      </c>
      <c r="H23" s="9" t="s">
        <v>48</v>
      </c>
      <c r="J23" s="12">
        <f t="shared" si="2"/>
        <v>0</v>
      </c>
      <c r="M23" s="12"/>
      <c r="N23" s="12"/>
      <c r="O23" s="12"/>
      <c r="P23" s="12"/>
      <c r="Q23" s="12"/>
      <c r="R23" s="12"/>
      <c r="S23" s="12"/>
      <c r="T23" s="12"/>
      <c r="U23" s="12"/>
      <c r="V23" s="12"/>
      <c r="W23" s="12"/>
    </row>
    <row r="24" spans="4:23" outlineLevel="1" x14ac:dyDescent="0.3"/>
    <row r="25" spans="4:23" ht="15" outlineLevel="1" thickBot="1" x14ac:dyDescent="0.35">
      <c r="D25" s="13" t="str">
        <f>"Total "&amp;D18</f>
        <v>Total Costs</v>
      </c>
      <c r="H25" s="9" t="s">
        <v>48</v>
      </c>
      <c r="J25" s="17">
        <f>SUM(J20:J24)</f>
        <v>0</v>
      </c>
      <c r="M25" s="17">
        <f>SUM(M20:M24)</f>
        <v>0</v>
      </c>
      <c r="N25" s="17">
        <f t="shared" ref="N25:W25" si="3">SUM(N20:N24)</f>
        <v>0</v>
      </c>
      <c r="O25" s="17">
        <f t="shared" si="3"/>
        <v>0</v>
      </c>
      <c r="P25" s="17">
        <f t="shared" si="3"/>
        <v>0</v>
      </c>
      <c r="Q25" s="17">
        <f t="shared" si="3"/>
        <v>0</v>
      </c>
      <c r="R25" s="17">
        <f t="shared" si="3"/>
        <v>0</v>
      </c>
      <c r="S25" s="17">
        <f t="shared" si="3"/>
        <v>0</v>
      </c>
      <c r="T25" s="17">
        <f t="shared" si="3"/>
        <v>0</v>
      </c>
      <c r="U25" s="17">
        <f t="shared" si="3"/>
        <v>0</v>
      </c>
      <c r="V25" s="17">
        <f t="shared" si="3"/>
        <v>0</v>
      </c>
      <c r="W25" s="17">
        <f t="shared" si="3"/>
        <v>0</v>
      </c>
    </row>
    <row r="26" spans="4:23" ht="15" outlineLevel="1" thickTop="1" x14ac:dyDescent="0.3"/>
    <row r="27" spans="4:23" ht="15" outlineLevel="1" thickBot="1" x14ac:dyDescent="0.35">
      <c r="D27" s="13" t="s">
        <v>32</v>
      </c>
      <c r="H27" s="9" t="s">
        <v>48</v>
      </c>
      <c r="J27" s="17">
        <f>SUM(J16,J25)</f>
        <v>25420</v>
      </c>
      <c r="M27" s="17">
        <f>SUM(M16,M25)</f>
        <v>1920</v>
      </c>
      <c r="N27" s="17">
        <f t="shared" ref="N27:W27" si="4">SUM(N16,N25)</f>
        <v>2532.5</v>
      </c>
      <c r="O27" s="17">
        <f t="shared" si="4"/>
        <v>2542.5</v>
      </c>
      <c r="P27" s="17">
        <f t="shared" si="4"/>
        <v>2542.5</v>
      </c>
      <c r="Q27" s="17">
        <f t="shared" si="4"/>
        <v>2542.5</v>
      </c>
      <c r="R27" s="17">
        <f t="shared" si="4"/>
        <v>2555</v>
      </c>
      <c r="S27" s="17">
        <f t="shared" si="4"/>
        <v>2532.5</v>
      </c>
      <c r="T27" s="17">
        <f t="shared" si="4"/>
        <v>2532.5</v>
      </c>
      <c r="U27" s="17">
        <f t="shared" si="4"/>
        <v>2542.5</v>
      </c>
      <c r="V27" s="17">
        <f t="shared" si="4"/>
        <v>2555</v>
      </c>
      <c r="W27" s="17">
        <f t="shared" si="4"/>
        <v>622.5</v>
      </c>
    </row>
    <row r="28" spans="4:23" s="16" customFormat="1" ht="15" outlineLevel="1" thickTop="1" x14ac:dyDescent="0.3">
      <c r="D28" s="16" t="s">
        <v>69</v>
      </c>
      <c r="H28" s="9" t="s">
        <v>16</v>
      </c>
      <c r="J28" s="34">
        <f>J27/J$16</f>
        <v>1</v>
      </c>
      <c r="M28" s="34">
        <f>M27/M$16</f>
        <v>1</v>
      </c>
      <c r="N28" s="34">
        <f t="shared" ref="N28:W28" si="5">N27/N$16</f>
        <v>1</v>
      </c>
      <c r="O28" s="34">
        <f t="shared" si="5"/>
        <v>1</v>
      </c>
      <c r="P28" s="34">
        <f t="shared" si="5"/>
        <v>1</v>
      </c>
      <c r="Q28" s="34">
        <f t="shared" si="5"/>
        <v>1</v>
      </c>
      <c r="R28" s="34">
        <f t="shared" si="5"/>
        <v>1</v>
      </c>
      <c r="S28" s="34">
        <f t="shared" si="5"/>
        <v>1</v>
      </c>
      <c r="T28" s="34">
        <f t="shared" si="5"/>
        <v>1</v>
      </c>
      <c r="U28" s="34">
        <f t="shared" si="5"/>
        <v>1</v>
      </c>
      <c r="V28" s="34">
        <f t="shared" si="5"/>
        <v>1</v>
      </c>
      <c r="W28" s="34">
        <f t="shared" si="5"/>
        <v>1</v>
      </c>
    </row>
    <row r="29" spans="4:23" outlineLevel="1" x14ac:dyDescent="0.3"/>
    <row r="30" spans="4:23" outlineLevel="1" x14ac:dyDescent="0.3">
      <c r="E30" t="s">
        <v>111</v>
      </c>
      <c r="H30" s="9" t="s">
        <v>48</v>
      </c>
      <c r="J30" s="12">
        <f>SUM(M30:X30)</f>
        <v>0</v>
      </c>
      <c r="M30" s="12"/>
      <c r="N30" s="12"/>
      <c r="O30" s="12"/>
      <c r="P30" s="12"/>
      <c r="Q30" s="12"/>
      <c r="R30" s="12"/>
      <c r="S30" s="12"/>
      <c r="T30" s="12"/>
      <c r="U30" s="12"/>
      <c r="V30" s="12"/>
      <c r="W30" s="12"/>
    </row>
    <row r="31" spans="4:23" outlineLevel="1" x14ac:dyDescent="0.3">
      <c r="E31" t="s">
        <v>112</v>
      </c>
      <c r="H31" s="9" t="s">
        <v>48</v>
      </c>
      <c r="J31" s="12">
        <f>SUM(M31:X31)</f>
        <v>0</v>
      </c>
      <c r="M31" s="12"/>
      <c r="N31" s="12"/>
      <c r="O31" s="12"/>
      <c r="P31" s="12"/>
      <c r="Q31" s="12"/>
      <c r="R31" s="12"/>
      <c r="S31" s="12"/>
      <c r="T31" s="12"/>
      <c r="U31" s="12"/>
      <c r="V31" s="12"/>
      <c r="W31" s="12"/>
    </row>
    <row r="32" spans="4:23" outlineLevel="1" x14ac:dyDescent="0.3"/>
    <row r="33" spans="4:23" ht="15" outlineLevel="1" thickBot="1" x14ac:dyDescent="0.35">
      <c r="D33" s="13" t="s">
        <v>68</v>
      </c>
      <c r="H33" s="9" t="s">
        <v>48</v>
      </c>
      <c r="J33" s="17">
        <f>SUM(J27,J30:J32)</f>
        <v>25420</v>
      </c>
      <c r="M33" s="17">
        <f>SUM(M27,M30:M32)</f>
        <v>1920</v>
      </c>
      <c r="N33" s="17">
        <f t="shared" ref="N33:W33" si="6">SUM(N27,N30:N32)</f>
        <v>2532.5</v>
      </c>
      <c r="O33" s="17">
        <f t="shared" si="6"/>
        <v>2542.5</v>
      </c>
      <c r="P33" s="17">
        <f t="shared" si="6"/>
        <v>2542.5</v>
      </c>
      <c r="Q33" s="17">
        <f t="shared" si="6"/>
        <v>2542.5</v>
      </c>
      <c r="R33" s="17">
        <f t="shared" si="6"/>
        <v>2555</v>
      </c>
      <c r="S33" s="17">
        <f t="shared" si="6"/>
        <v>2532.5</v>
      </c>
      <c r="T33" s="17">
        <f t="shared" si="6"/>
        <v>2532.5</v>
      </c>
      <c r="U33" s="17">
        <f t="shared" si="6"/>
        <v>2542.5</v>
      </c>
      <c r="V33" s="17">
        <f t="shared" si="6"/>
        <v>2555</v>
      </c>
      <c r="W33" s="17">
        <f t="shared" si="6"/>
        <v>622.5</v>
      </c>
    </row>
    <row r="34" spans="4:23" s="16" customFormat="1" ht="15" outlineLevel="1" thickTop="1" x14ac:dyDescent="0.3">
      <c r="D34" s="16" t="s">
        <v>70</v>
      </c>
      <c r="H34" s="9" t="s">
        <v>16</v>
      </c>
      <c r="J34" s="34">
        <f>J33/J$16</f>
        <v>1</v>
      </c>
      <c r="M34" s="34">
        <f>M33/M$16</f>
        <v>1</v>
      </c>
      <c r="N34" s="34">
        <f t="shared" ref="N34" si="7">N33/N$16</f>
        <v>1</v>
      </c>
      <c r="O34" s="34">
        <f t="shared" ref="O34" si="8">O33/O$16</f>
        <v>1</v>
      </c>
      <c r="P34" s="34">
        <f t="shared" ref="P34" si="9">P33/P$16</f>
        <v>1</v>
      </c>
      <c r="Q34" s="34">
        <f t="shared" ref="Q34" si="10">Q33/Q$16</f>
        <v>1</v>
      </c>
      <c r="R34" s="34">
        <f t="shared" ref="R34" si="11">R33/R$16</f>
        <v>1</v>
      </c>
      <c r="S34" s="34">
        <f t="shared" ref="S34" si="12">S33/S$16</f>
        <v>1</v>
      </c>
      <c r="T34" s="34">
        <f t="shared" ref="T34" si="13">T33/T$16</f>
        <v>1</v>
      </c>
      <c r="U34" s="34">
        <f t="shared" ref="U34" si="14">U33/U$16</f>
        <v>1</v>
      </c>
      <c r="V34" s="34">
        <f t="shared" ref="V34" si="15">V33/V$16</f>
        <v>1</v>
      </c>
      <c r="W34" s="34">
        <f t="shared" ref="W34" si="16">W33/W$16</f>
        <v>1</v>
      </c>
    </row>
    <row r="35" spans="4:23" outlineLevel="1" x14ac:dyDescent="0.3"/>
    <row r="36" spans="4:23" outlineLevel="1" x14ac:dyDescent="0.3">
      <c r="E36" t="s">
        <v>133</v>
      </c>
      <c r="H36" s="9" t="s">
        <v>48</v>
      </c>
      <c r="J36" s="12">
        <f t="shared" ref="J36:J37" si="17">SUM(M36:X36)</f>
        <v>0</v>
      </c>
      <c r="M36" s="12"/>
      <c r="N36" s="12"/>
      <c r="O36" s="12"/>
      <c r="P36" s="12"/>
      <c r="Q36" s="12"/>
      <c r="R36" s="12"/>
      <c r="S36" s="12"/>
      <c r="T36" s="12"/>
      <c r="U36" s="12"/>
      <c r="V36" s="12"/>
      <c r="W36" s="12"/>
    </row>
    <row r="37" spans="4:23" outlineLevel="1" x14ac:dyDescent="0.3">
      <c r="E37" t="s">
        <v>134</v>
      </c>
      <c r="H37" s="9" t="s">
        <v>48</v>
      </c>
      <c r="J37" s="12">
        <f t="shared" si="17"/>
        <v>0</v>
      </c>
      <c r="M37" s="12"/>
      <c r="N37" s="12"/>
      <c r="O37" s="12"/>
      <c r="P37" s="12"/>
      <c r="Q37" s="12"/>
      <c r="R37" s="12"/>
      <c r="S37" s="12"/>
      <c r="T37" s="12"/>
      <c r="U37" s="12"/>
      <c r="V37" s="12"/>
      <c r="W37" s="12"/>
    </row>
    <row r="38" spans="4:23" outlineLevel="1" x14ac:dyDescent="0.3"/>
    <row r="39" spans="4:23" ht="15" outlineLevel="1" thickBot="1" x14ac:dyDescent="0.35">
      <c r="D39" s="13" t="s">
        <v>11</v>
      </c>
      <c r="H39" s="9" t="s">
        <v>48</v>
      </c>
      <c r="J39" s="17">
        <f>SUM(J33,J36:J38)</f>
        <v>25420</v>
      </c>
      <c r="M39" s="17">
        <f>SUM(M33,M36:M38)</f>
        <v>1920</v>
      </c>
      <c r="N39" s="17">
        <f t="shared" ref="N39:W39" si="18">SUM(N33,N36:N38)</f>
        <v>2532.5</v>
      </c>
      <c r="O39" s="17">
        <f t="shared" si="18"/>
        <v>2542.5</v>
      </c>
      <c r="P39" s="17">
        <f t="shared" si="18"/>
        <v>2542.5</v>
      </c>
      <c r="Q39" s="17">
        <f t="shared" si="18"/>
        <v>2542.5</v>
      </c>
      <c r="R39" s="17">
        <f t="shared" si="18"/>
        <v>2555</v>
      </c>
      <c r="S39" s="17">
        <f t="shared" si="18"/>
        <v>2532.5</v>
      </c>
      <c r="T39" s="17">
        <f t="shared" si="18"/>
        <v>2532.5</v>
      </c>
      <c r="U39" s="17">
        <f t="shared" si="18"/>
        <v>2542.5</v>
      </c>
      <c r="V39" s="17">
        <f t="shared" si="18"/>
        <v>2555</v>
      </c>
      <c r="W39" s="17">
        <f t="shared" si="18"/>
        <v>622.5</v>
      </c>
    </row>
    <row r="40" spans="4:23" ht="15" outlineLevel="1" thickTop="1" x14ac:dyDescent="0.3"/>
    <row r="41" spans="4:23" outlineLevel="1" x14ac:dyDescent="0.3">
      <c r="E41" t="s">
        <v>33</v>
      </c>
      <c r="H41" s="9" t="s">
        <v>48</v>
      </c>
      <c r="J41" s="12">
        <f>SUM(M41:X41)</f>
        <v>0</v>
      </c>
      <c r="M41" s="12"/>
      <c r="N41" s="12"/>
      <c r="O41" s="12"/>
      <c r="P41" s="12"/>
      <c r="Q41" s="12"/>
      <c r="R41" s="12"/>
      <c r="S41" s="12"/>
      <c r="T41" s="12"/>
      <c r="U41" s="12"/>
      <c r="V41" s="12"/>
      <c r="W41" s="12"/>
    </row>
    <row r="42" spans="4:23" outlineLevel="1" x14ac:dyDescent="0.3"/>
    <row r="43" spans="4:23" ht="15" outlineLevel="1" thickBot="1" x14ac:dyDescent="0.35">
      <c r="D43" s="13" t="s">
        <v>12</v>
      </c>
      <c r="H43" s="9" t="s">
        <v>48</v>
      </c>
      <c r="J43" s="17">
        <f>SUM(J39:J42)</f>
        <v>25420</v>
      </c>
      <c r="M43" s="17">
        <f>SUM(M39:M42)</f>
        <v>1920</v>
      </c>
      <c r="N43" s="17">
        <f t="shared" ref="N43:W43" si="19">SUM(N39:N42)</f>
        <v>2532.5</v>
      </c>
      <c r="O43" s="17">
        <f t="shared" si="19"/>
        <v>2542.5</v>
      </c>
      <c r="P43" s="17">
        <f t="shared" si="19"/>
        <v>2542.5</v>
      </c>
      <c r="Q43" s="17">
        <f t="shared" si="19"/>
        <v>2542.5</v>
      </c>
      <c r="R43" s="17">
        <f t="shared" si="19"/>
        <v>2555</v>
      </c>
      <c r="S43" s="17">
        <f t="shared" si="19"/>
        <v>2532.5</v>
      </c>
      <c r="T43" s="17">
        <f t="shared" si="19"/>
        <v>2532.5</v>
      </c>
      <c r="U43" s="17">
        <f t="shared" si="19"/>
        <v>2542.5</v>
      </c>
      <c r="V43" s="17">
        <f t="shared" si="19"/>
        <v>2555</v>
      </c>
      <c r="W43" s="17">
        <f t="shared" si="19"/>
        <v>622.5</v>
      </c>
    </row>
    <row r="44" spans="4:23" ht="15" outlineLevel="1" thickTop="1" x14ac:dyDescent="0.3"/>
    <row r="45" spans="4:23" outlineLevel="1" x14ac:dyDescent="0.3">
      <c r="E45" t="s">
        <v>14</v>
      </c>
      <c r="H45" s="9" t="s">
        <v>48</v>
      </c>
      <c r="J45" s="12">
        <f>SUM(M45:X45)</f>
        <v>0</v>
      </c>
      <c r="M45" s="12"/>
      <c r="N45" s="12"/>
      <c r="O45" s="12"/>
      <c r="P45" s="12"/>
      <c r="Q45" s="12"/>
      <c r="R45" s="12"/>
      <c r="S45" s="12"/>
      <c r="T45" s="12"/>
      <c r="U45" s="12"/>
      <c r="V45" s="12"/>
      <c r="W45" s="12"/>
    </row>
    <row r="46" spans="4:23" outlineLevel="1" x14ac:dyDescent="0.3"/>
    <row r="47" spans="4:23" ht="15" outlineLevel="1" thickBot="1" x14ac:dyDescent="0.35">
      <c r="D47" s="13" t="s">
        <v>13</v>
      </c>
      <c r="H47" s="9" t="s">
        <v>48</v>
      </c>
      <c r="J47" s="17">
        <f t="shared" ref="J47" si="20">SUM(J43:J46)</f>
        <v>25420</v>
      </c>
      <c r="M47" s="17">
        <f t="shared" ref="M47:W47" si="21">SUM(M43:M46)</f>
        <v>1920</v>
      </c>
      <c r="N47" s="17">
        <f t="shared" si="21"/>
        <v>2532.5</v>
      </c>
      <c r="O47" s="17">
        <f t="shared" si="21"/>
        <v>2542.5</v>
      </c>
      <c r="P47" s="17">
        <f t="shared" si="21"/>
        <v>2542.5</v>
      </c>
      <c r="Q47" s="17">
        <f t="shared" si="21"/>
        <v>2542.5</v>
      </c>
      <c r="R47" s="17">
        <f t="shared" si="21"/>
        <v>2555</v>
      </c>
      <c r="S47" s="17">
        <f t="shared" si="21"/>
        <v>2532.5</v>
      </c>
      <c r="T47" s="17">
        <f t="shared" si="21"/>
        <v>2532.5</v>
      </c>
      <c r="U47" s="17">
        <f t="shared" si="21"/>
        <v>2542.5</v>
      </c>
      <c r="V47" s="17">
        <f t="shared" si="21"/>
        <v>2555</v>
      </c>
      <c r="W47" s="17">
        <f t="shared" si="21"/>
        <v>622.5</v>
      </c>
    </row>
    <row r="48" spans="4:23" ht="15" outlineLevel="1" thickTop="1" x14ac:dyDescent="0.3"/>
    <row r="49" spans="1:24" outlineLevel="1" x14ac:dyDescent="0.3">
      <c r="E49" s="16" t="s">
        <v>121</v>
      </c>
      <c r="H49" s="9" t="s">
        <v>48</v>
      </c>
      <c r="M49" s="12">
        <f>SUMIFS('C2_CalcsA'!M$9:M$46,'C2_CalcsA'!$B$9:$B$46,rPL)</f>
        <v>1920</v>
      </c>
      <c r="N49" s="12">
        <f>SUMIFS('C2_CalcsA'!N$9:N$46,'C2_CalcsA'!$B$9:$B$46,rPL)</f>
        <v>2532.5</v>
      </c>
      <c r="O49" s="12">
        <f>SUMIFS('C2_CalcsA'!O$9:O$46,'C2_CalcsA'!$B$9:$B$46,rPL)</f>
        <v>2542.5</v>
      </c>
      <c r="P49" s="12">
        <f>SUMIFS('C2_CalcsA'!P$9:P$46,'C2_CalcsA'!$B$9:$B$46,rPL)</f>
        <v>2542.5</v>
      </c>
      <c r="Q49" s="12">
        <f>SUMIFS('C2_CalcsA'!Q$9:Q$46,'C2_CalcsA'!$B$9:$B$46,rPL)</f>
        <v>2542.5</v>
      </c>
      <c r="R49" s="12">
        <f>SUMIFS('C2_CalcsA'!R$9:R$46,'C2_CalcsA'!$B$9:$B$46,rPL)</f>
        <v>2555</v>
      </c>
      <c r="S49" s="12">
        <f>SUMIFS('C2_CalcsA'!S$9:S$46,'C2_CalcsA'!$B$9:$B$46,rPL)</f>
        <v>2532.5</v>
      </c>
      <c r="T49" s="12">
        <f>SUMIFS('C2_CalcsA'!T$9:T$46,'C2_CalcsA'!$B$9:$B$46,rPL)</f>
        <v>2532.5</v>
      </c>
      <c r="U49" s="12">
        <f>SUMIFS('C2_CalcsA'!U$9:U$46,'C2_CalcsA'!$B$9:$B$46,rPL)</f>
        <v>2542.5</v>
      </c>
      <c r="V49" s="12">
        <f>SUMIFS('C2_CalcsA'!V$9:V$46,'C2_CalcsA'!$B$9:$B$46,rPL)</f>
        <v>2555</v>
      </c>
      <c r="W49" s="12">
        <f>SUMIFS('C2_CalcsA'!W$9:W$46,'C2_CalcsA'!$B$9:$B$46,rPL)</f>
        <v>622.5</v>
      </c>
    </row>
    <row r="50" spans="1:24" outlineLevel="1" x14ac:dyDescent="0.3">
      <c r="A50" s="3">
        <f>SUM(M50:X50)</f>
        <v>0</v>
      </c>
      <c r="E50" s="16" t="s">
        <v>100</v>
      </c>
      <c r="H50" s="9" t="s">
        <v>63</v>
      </c>
      <c r="M50" s="3">
        <f t="shared" ref="M50:W50" si="22">IFERROR((ABS(M49-M47)&gt;rTolerance)*1,1)</f>
        <v>0</v>
      </c>
      <c r="N50" s="3">
        <f t="shared" si="22"/>
        <v>0</v>
      </c>
      <c r="O50" s="3">
        <f t="shared" si="22"/>
        <v>0</v>
      </c>
      <c r="P50" s="3">
        <f t="shared" si="22"/>
        <v>0</v>
      </c>
      <c r="Q50" s="3">
        <f t="shared" si="22"/>
        <v>0</v>
      </c>
      <c r="R50" s="3">
        <f t="shared" si="22"/>
        <v>0</v>
      </c>
      <c r="S50" s="3">
        <f t="shared" si="22"/>
        <v>0</v>
      </c>
      <c r="T50" s="3">
        <f t="shared" si="22"/>
        <v>0</v>
      </c>
      <c r="U50" s="3">
        <f t="shared" si="22"/>
        <v>0</v>
      </c>
      <c r="V50" s="3">
        <f t="shared" si="22"/>
        <v>0</v>
      </c>
      <c r="W50" s="3">
        <f t="shared" si="22"/>
        <v>0</v>
      </c>
    </row>
    <row r="51" spans="1:24" outlineLevel="1" x14ac:dyDescent="0.3"/>
    <row r="53" spans="1:24" ht="18" x14ac:dyDescent="0.35">
      <c r="A53" s="1"/>
      <c r="B53" s="1"/>
      <c r="C53" s="1" t="s">
        <v>34</v>
      </c>
      <c r="D53" s="1"/>
      <c r="E53" s="1"/>
      <c r="F53" s="1"/>
      <c r="G53" s="1"/>
      <c r="H53" s="1"/>
      <c r="I53" s="1"/>
      <c r="J53" s="1"/>
      <c r="K53" s="1"/>
      <c r="L53" s="1"/>
      <c r="M53" s="1"/>
      <c r="N53" s="1"/>
      <c r="O53" s="1"/>
      <c r="P53" s="1"/>
      <c r="Q53" s="1"/>
      <c r="R53" s="1"/>
      <c r="S53" s="1"/>
      <c r="T53" s="1"/>
      <c r="U53" s="1"/>
      <c r="V53" s="1"/>
      <c r="W53" s="1"/>
      <c r="X53" s="1"/>
    </row>
    <row r="54" spans="1:24" outlineLevel="1" x14ac:dyDescent="0.3"/>
    <row r="55" spans="1:24" outlineLevel="1" x14ac:dyDescent="0.3">
      <c r="D55" s="13" t="s">
        <v>78</v>
      </c>
    </row>
    <row r="56" spans="1:24" outlineLevel="1" x14ac:dyDescent="0.3"/>
    <row r="57" spans="1:24" outlineLevel="1" x14ac:dyDescent="0.3">
      <c r="E57" t="s">
        <v>108</v>
      </c>
      <c r="H57" s="9" t="s">
        <v>48</v>
      </c>
      <c r="M57" s="12"/>
      <c r="N57" s="12"/>
      <c r="O57" s="12"/>
      <c r="P57" s="12"/>
      <c r="Q57" s="12"/>
      <c r="R57" s="12"/>
      <c r="S57" s="12"/>
      <c r="T57" s="12"/>
      <c r="U57" s="12"/>
      <c r="V57" s="12"/>
      <c r="W57" s="12"/>
    </row>
    <row r="58" spans="1:24" outlineLevel="1" x14ac:dyDescent="0.3">
      <c r="E58" t="s">
        <v>72</v>
      </c>
      <c r="H58" s="9" t="s">
        <v>48</v>
      </c>
      <c r="M58" s="12"/>
      <c r="N58" s="12"/>
      <c r="O58" s="12"/>
      <c r="P58" s="12"/>
      <c r="Q58" s="12"/>
      <c r="R58" s="12"/>
      <c r="S58" s="12"/>
      <c r="T58" s="12"/>
      <c r="U58" s="12"/>
      <c r="V58" s="12"/>
      <c r="W58" s="12"/>
    </row>
    <row r="59" spans="1:24" outlineLevel="1" x14ac:dyDescent="0.3"/>
    <row r="60" spans="1:24" ht="15" outlineLevel="1" thickBot="1" x14ac:dyDescent="0.35">
      <c r="D60" s="13" t="s">
        <v>75</v>
      </c>
      <c r="H60" s="9" t="s">
        <v>48</v>
      </c>
      <c r="M60" s="17">
        <f t="shared" ref="M60:W60" si="23">SUM(M57:M59)</f>
        <v>0</v>
      </c>
      <c r="N60" s="17">
        <f t="shared" si="23"/>
        <v>0</v>
      </c>
      <c r="O60" s="17">
        <f t="shared" si="23"/>
        <v>0</v>
      </c>
      <c r="P60" s="17">
        <f t="shared" si="23"/>
        <v>0</v>
      </c>
      <c r="Q60" s="17">
        <f t="shared" si="23"/>
        <v>0</v>
      </c>
      <c r="R60" s="17">
        <f t="shared" si="23"/>
        <v>0</v>
      </c>
      <c r="S60" s="17">
        <f t="shared" si="23"/>
        <v>0</v>
      </c>
      <c r="T60" s="17">
        <f t="shared" si="23"/>
        <v>0</v>
      </c>
      <c r="U60" s="17">
        <f t="shared" si="23"/>
        <v>0</v>
      </c>
      <c r="V60" s="17">
        <f t="shared" si="23"/>
        <v>0</v>
      </c>
      <c r="W60" s="17">
        <f t="shared" si="23"/>
        <v>0</v>
      </c>
    </row>
    <row r="61" spans="1:24" ht="15" outlineLevel="1" thickTop="1" x14ac:dyDescent="0.3"/>
    <row r="62" spans="1:24" outlineLevel="1" x14ac:dyDescent="0.3">
      <c r="E62" t="s">
        <v>113</v>
      </c>
      <c r="H62" s="9" t="s">
        <v>48</v>
      </c>
      <c r="L62" s="10"/>
      <c r="M62" s="12"/>
      <c r="N62" s="12"/>
      <c r="O62" s="12"/>
      <c r="P62" s="12"/>
      <c r="Q62" s="12"/>
      <c r="R62" s="12"/>
      <c r="S62" s="12"/>
      <c r="T62" s="12"/>
      <c r="U62" s="12"/>
      <c r="V62" s="12"/>
      <c r="W62" s="12"/>
    </row>
    <row r="63" spans="1:24" outlineLevel="1" x14ac:dyDescent="0.3">
      <c r="E63" t="s">
        <v>35</v>
      </c>
      <c r="H63" s="9" t="s">
        <v>48</v>
      </c>
      <c r="M63" s="12">
        <f>M131</f>
        <v>1920</v>
      </c>
      <c r="N63" s="12">
        <f t="shared" ref="N63:W63" si="24">N131</f>
        <v>4452.5</v>
      </c>
      <c r="O63" s="12">
        <f t="shared" si="24"/>
        <v>6995</v>
      </c>
      <c r="P63" s="12">
        <f t="shared" si="24"/>
        <v>9537.5</v>
      </c>
      <c r="Q63" s="12">
        <f t="shared" si="24"/>
        <v>12080</v>
      </c>
      <c r="R63" s="12">
        <f t="shared" si="24"/>
        <v>14635</v>
      </c>
      <c r="S63" s="12">
        <f t="shared" si="24"/>
        <v>17167.5</v>
      </c>
      <c r="T63" s="12">
        <f t="shared" si="24"/>
        <v>19700</v>
      </c>
      <c r="U63" s="12">
        <f t="shared" si="24"/>
        <v>22242.5</v>
      </c>
      <c r="V63" s="12">
        <f t="shared" si="24"/>
        <v>24797.5</v>
      </c>
      <c r="W63" s="12">
        <f t="shared" si="24"/>
        <v>25420</v>
      </c>
    </row>
    <row r="64" spans="1:24" outlineLevel="1" x14ac:dyDescent="0.3"/>
    <row r="65" spans="4:23" ht="15" outlineLevel="1" thickBot="1" x14ac:dyDescent="0.35">
      <c r="D65" s="13" t="s">
        <v>76</v>
      </c>
      <c r="H65" s="9" t="s">
        <v>48</v>
      </c>
      <c r="M65" s="17">
        <f t="shared" ref="M65:W65" si="25">SUM(M62:M64)</f>
        <v>1920</v>
      </c>
      <c r="N65" s="17">
        <f t="shared" si="25"/>
        <v>4452.5</v>
      </c>
      <c r="O65" s="17">
        <f t="shared" si="25"/>
        <v>6995</v>
      </c>
      <c r="P65" s="17">
        <f t="shared" si="25"/>
        <v>9537.5</v>
      </c>
      <c r="Q65" s="17">
        <f t="shared" si="25"/>
        <v>12080</v>
      </c>
      <c r="R65" s="17">
        <f t="shared" si="25"/>
        <v>14635</v>
      </c>
      <c r="S65" s="17">
        <f t="shared" si="25"/>
        <v>17167.5</v>
      </c>
      <c r="T65" s="17">
        <f t="shared" si="25"/>
        <v>19700</v>
      </c>
      <c r="U65" s="17">
        <f t="shared" si="25"/>
        <v>22242.5</v>
      </c>
      <c r="V65" s="17">
        <f t="shared" si="25"/>
        <v>24797.5</v>
      </c>
      <c r="W65" s="17">
        <f t="shared" si="25"/>
        <v>25420</v>
      </c>
    </row>
    <row r="66" spans="4:23" ht="15" outlineLevel="1" thickTop="1" x14ac:dyDescent="0.3"/>
    <row r="67" spans="4:23" ht="15" outlineLevel="1" thickBot="1" x14ac:dyDescent="0.35">
      <c r="D67" s="13" t="s">
        <v>77</v>
      </c>
      <c r="H67" s="9" t="s">
        <v>48</v>
      </c>
      <c r="M67" s="17">
        <f t="shared" ref="M67:W67" si="26">SUM(M60,M65)</f>
        <v>1920</v>
      </c>
      <c r="N67" s="17">
        <f t="shared" si="26"/>
        <v>4452.5</v>
      </c>
      <c r="O67" s="17">
        <f t="shared" si="26"/>
        <v>6995</v>
      </c>
      <c r="P67" s="17">
        <f t="shared" si="26"/>
        <v>9537.5</v>
      </c>
      <c r="Q67" s="17">
        <f t="shared" si="26"/>
        <v>12080</v>
      </c>
      <c r="R67" s="17">
        <f t="shared" si="26"/>
        <v>14635</v>
      </c>
      <c r="S67" s="17">
        <f t="shared" si="26"/>
        <v>17167.5</v>
      </c>
      <c r="T67" s="17">
        <f t="shared" si="26"/>
        <v>19700</v>
      </c>
      <c r="U67" s="17">
        <f t="shared" si="26"/>
        <v>22242.5</v>
      </c>
      <c r="V67" s="17">
        <f t="shared" si="26"/>
        <v>24797.5</v>
      </c>
      <c r="W67" s="17">
        <f t="shared" si="26"/>
        <v>25420</v>
      </c>
    </row>
    <row r="68" spans="4:23" ht="15" outlineLevel="1" thickTop="1" x14ac:dyDescent="0.3"/>
    <row r="69" spans="4:23" outlineLevel="1" x14ac:dyDescent="0.3">
      <c r="D69" s="13" t="s">
        <v>79</v>
      </c>
    </row>
    <row r="70" spans="4:23" outlineLevel="1" x14ac:dyDescent="0.3"/>
    <row r="71" spans="4:23" outlineLevel="1" x14ac:dyDescent="0.3">
      <c r="E71" t="s">
        <v>114</v>
      </c>
      <c r="H71" s="9" t="s">
        <v>48</v>
      </c>
      <c r="L71" s="10"/>
      <c r="M71" s="12"/>
      <c r="N71" s="12"/>
      <c r="O71" s="12"/>
      <c r="P71" s="12"/>
      <c r="Q71" s="12"/>
      <c r="R71" s="12"/>
      <c r="S71" s="12"/>
      <c r="T71" s="12"/>
      <c r="U71" s="12"/>
      <c r="V71" s="12"/>
      <c r="W71" s="12"/>
    </row>
    <row r="72" spans="4:23" outlineLevel="1" x14ac:dyDescent="0.3"/>
    <row r="73" spans="4:23" ht="15" outlineLevel="1" thickBot="1" x14ac:dyDescent="0.35">
      <c r="D73" s="13" t="s">
        <v>81</v>
      </c>
      <c r="H73" s="9" t="s">
        <v>48</v>
      </c>
      <c r="M73" s="17">
        <f t="shared" ref="M73:W73" si="27">SUM(M71:M72)</f>
        <v>0</v>
      </c>
      <c r="N73" s="17">
        <f t="shared" si="27"/>
        <v>0</v>
      </c>
      <c r="O73" s="17">
        <f t="shared" si="27"/>
        <v>0</v>
      </c>
      <c r="P73" s="17">
        <f t="shared" si="27"/>
        <v>0</v>
      </c>
      <c r="Q73" s="17">
        <f t="shared" si="27"/>
        <v>0</v>
      </c>
      <c r="R73" s="17">
        <f t="shared" si="27"/>
        <v>0</v>
      </c>
      <c r="S73" s="17">
        <f t="shared" si="27"/>
        <v>0</v>
      </c>
      <c r="T73" s="17">
        <f t="shared" si="27"/>
        <v>0</v>
      </c>
      <c r="U73" s="17">
        <f t="shared" si="27"/>
        <v>0</v>
      </c>
      <c r="V73" s="17">
        <f t="shared" si="27"/>
        <v>0</v>
      </c>
      <c r="W73" s="17">
        <f t="shared" si="27"/>
        <v>0</v>
      </c>
    </row>
    <row r="74" spans="4:23" ht="15" outlineLevel="1" thickTop="1" x14ac:dyDescent="0.3"/>
    <row r="75" spans="4:23" outlineLevel="1" x14ac:dyDescent="0.3">
      <c r="E75" t="s">
        <v>80</v>
      </c>
      <c r="H75" s="9" t="s">
        <v>48</v>
      </c>
      <c r="M75" s="12"/>
      <c r="N75" s="12"/>
      <c r="O75" s="12"/>
      <c r="P75" s="12"/>
      <c r="Q75" s="12"/>
      <c r="R75" s="12"/>
      <c r="S75" s="12"/>
      <c r="T75" s="12"/>
      <c r="U75" s="12"/>
      <c r="V75" s="12"/>
      <c r="W75" s="12"/>
    </row>
    <row r="76" spans="4:23" outlineLevel="1" x14ac:dyDescent="0.3"/>
    <row r="77" spans="4:23" ht="15" outlineLevel="1" thickBot="1" x14ac:dyDescent="0.35">
      <c r="D77" s="13" t="s">
        <v>82</v>
      </c>
      <c r="H77" s="9" t="s">
        <v>48</v>
      </c>
      <c r="M77" s="17">
        <f t="shared" ref="M77:W77" si="28">SUM(M75:M76)</f>
        <v>0</v>
      </c>
      <c r="N77" s="17">
        <f t="shared" si="28"/>
        <v>0</v>
      </c>
      <c r="O77" s="17">
        <f t="shared" si="28"/>
        <v>0</v>
      </c>
      <c r="P77" s="17">
        <f t="shared" si="28"/>
        <v>0</v>
      </c>
      <c r="Q77" s="17">
        <f t="shared" si="28"/>
        <v>0</v>
      </c>
      <c r="R77" s="17">
        <f t="shared" si="28"/>
        <v>0</v>
      </c>
      <c r="S77" s="17">
        <f t="shared" si="28"/>
        <v>0</v>
      </c>
      <c r="T77" s="17">
        <f t="shared" si="28"/>
        <v>0</v>
      </c>
      <c r="U77" s="17">
        <f t="shared" si="28"/>
        <v>0</v>
      </c>
      <c r="V77" s="17">
        <f t="shared" si="28"/>
        <v>0</v>
      </c>
      <c r="W77" s="17">
        <f t="shared" si="28"/>
        <v>0</v>
      </c>
    </row>
    <row r="78" spans="4:23" ht="15" outlineLevel="1" thickTop="1" x14ac:dyDescent="0.3"/>
    <row r="79" spans="4:23" ht="15" outlineLevel="1" thickBot="1" x14ac:dyDescent="0.35">
      <c r="D79" s="13" t="s">
        <v>83</v>
      </c>
      <c r="H79" s="9" t="s">
        <v>48</v>
      </c>
      <c r="M79" s="17">
        <f t="shared" ref="M79:W79" si="29">SUM(M73,M77)</f>
        <v>0</v>
      </c>
      <c r="N79" s="17">
        <f t="shared" si="29"/>
        <v>0</v>
      </c>
      <c r="O79" s="17">
        <f t="shared" si="29"/>
        <v>0</v>
      </c>
      <c r="P79" s="17">
        <f t="shared" si="29"/>
        <v>0</v>
      </c>
      <c r="Q79" s="17">
        <f t="shared" si="29"/>
        <v>0</v>
      </c>
      <c r="R79" s="17">
        <f t="shared" si="29"/>
        <v>0</v>
      </c>
      <c r="S79" s="17">
        <f t="shared" si="29"/>
        <v>0</v>
      </c>
      <c r="T79" s="17">
        <f t="shared" si="29"/>
        <v>0</v>
      </c>
      <c r="U79" s="17">
        <f t="shared" si="29"/>
        <v>0</v>
      </c>
      <c r="V79" s="17">
        <f t="shared" si="29"/>
        <v>0</v>
      </c>
      <c r="W79" s="17">
        <f t="shared" si="29"/>
        <v>0</v>
      </c>
    </row>
    <row r="80" spans="4:23" ht="15" outlineLevel="1" thickTop="1" x14ac:dyDescent="0.3"/>
    <row r="81" spans="1:23" ht="15" outlineLevel="1" thickBot="1" x14ac:dyDescent="0.35">
      <c r="D81" s="13" t="s">
        <v>84</v>
      </c>
      <c r="H81" s="9" t="s">
        <v>48</v>
      </c>
      <c r="M81" s="17">
        <f t="shared" ref="M81:W81" si="30">M67-M79</f>
        <v>1920</v>
      </c>
      <c r="N81" s="17">
        <f t="shared" si="30"/>
        <v>4452.5</v>
      </c>
      <c r="O81" s="17">
        <f t="shared" si="30"/>
        <v>6995</v>
      </c>
      <c r="P81" s="17">
        <f t="shared" si="30"/>
        <v>9537.5</v>
      </c>
      <c r="Q81" s="17">
        <f t="shared" si="30"/>
        <v>12080</v>
      </c>
      <c r="R81" s="17">
        <f t="shared" si="30"/>
        <v>14635</v>
      </c>
      <c r="S81" s="17">
        <f t="shared" si="30"/>
        <v>17167.5</v>
      </c>
      <c r="T81" s="17">
        <f t="shared" si="30"/>
        <v>19700</v>
      </c>
      <c r="U81" s="17">
        <f t="shared" si="30"/>
        <v>22242.5</v>
      </c>
      <c r="V81" s="17">
        <f t="shared" si="30"/>
        <v>24797.5</v>
      </c>
      <c r="W81" s="17">
        <f t="shared" si="30"/>
        <v>25420</v>
      </c>
    </row>
    <row r="82" spans="1:23" ht="15" outlineLevel="1" thickTop="1" x14ac:dyDescent="0.3"/>
    <row r="83" spans="1:23" outlineLevel="1" x14ac:dyDescent="0.3">
      <c r="D83" s="13" t="s">
        <v>85</v>
      </c>
    </row>
    <row r="84" spans="1:23" outlineLevel="1" x14ac:dyDescent="0.3"/>
    <row r="85" spans="1:23" outlineLevel="1" x14ac:dyDescent="0.3">
      <c r="E85" t="s">
        <v>86</v>
      </c>
      <c r="H85" s="9" t="s">
        <v>48</v>
      </c>
      <c r="M85" s="12"/>
      <c r="N85" s="12"/>
      <c r="O85" s="12"/>
      <c r="P85" s="12"/>
      <c r="Q85" s="12"/>
      <c r="R85" s="12"/>
      <c r="S85" s="12"/>
      <c r="T85" s="12"/>
      <c r="U85" s="12"/>
      <c r="V85" s="12"/>
      <c r="W85" s="12"/>
    </row>
    <row r="86" spans="1:23" outlineLevel="1" x14ac:dyDescent="0.3">
      <c r="E86" t="s">
        <v>87</v>
      </c>
      <c r="H86" s="9" t="s">
        <v>48</v>
      </c>
      <c r="M86" s="12">
        <f>SUM($M47:M47)</f>
        <v>1920</v>
      </c>
      <c r="N86" s="12">
        <f>SUM($M47:N47)</f>
        <v>4452.5</v>
      </c>
      <c r="O86" s="12">
        <f>SUM($M47:O47)</f>
        <v>6995</v>
      </c>
      <c r="P86" s="12">
        <f>SUM($M47:P47)</f>
        <v>9537.5</v>
      </c>
      <c r="Q86" s="12">
        <f>SUM($M47:Q47)</f>
        <v>12080</v>
      </c>
      <c r="R86" s="12">
        <f>SUM($M47:R47)</f>
        <v>14635</v>
      </c>
      <c r="S86" s="12">
        <f>SUM($M47:S47)</f>
        <v>17167.5</v>
      </c>
      <c r="T86" s="12">
        <f>SUM($M47:T47)</f>
        <v>19700</v>
      </c>
      <c r="U86" s="12">
        <f>SUM($M47:U47)</f>
        <v>22242.5</v>
      </c>
      <c r="V86" s="12">
        <f>SUM($M47:V47)</f>
        <v>24797.5</v>
      </c>
      <c r="W86" s="12">
        <f>SUM($M47:W47)</f>
        <v>25420</v>
      </c>
    </row>
    <row r="87" spans="1:23" outlineLevel="1" x14ac:dyDescent="0.3"/>
    <row r="88" spans="1:23" ht="15" outlineLevel="1" thickBot="1" x14ac:dyDescent="0.35">
      <c r="D88" s="13" t="s">
        <v>88</v>
      </c>
      <c r="H88" s="9" t="s">
        <v>48</v>
      </c>
      <c r="M88" s="17">
        <f t="shared" ref="M88:W88" si="31">SUM(M85:M87)</f>
        <v>1920</v>
      </c>
      <c r="N88" s="17">
        <f t="shared" si="31"/>
        <v>4452.5</v>
      </c>
      <c r="O88" s="17">
        <f t="shared" si="31"/>
        <v>6995</v>
      </c>
      <c r="P88" s="17">
        <f t="shared" si="31"/>
        <v>9537.5</v>
      </c>
      <c r="Q88" s="17">
        <f t="shared" si="31"/>
        <v>12080</v>
      </c>
      <c r="R88" s="17">
        <f t="shared" si="31"/>
        <v>14635</v>
      </c>
      <c r="S88" s="17">
        <f t="shared" si="31"/>
        <v>17167.5</v>
      </c>
      <c r="T88" s="17">
        <f t="shared" si="31"/>
        <v>19700</v>
      </c>
      <c r="U88" s="17">
        <f t="shared" si="31"/>
        <v>22242.5</v>
      </c>
      <c r="V88" s="17">
        <f t="shared" si="31"/>
        <v>24797.5</v>
      </c>
      <c r="W88" s="17">
        <f t="shared" si="31"/>
        <v>25420</v>
      </c>
    </row>
    <row r="89" spans="1:23" ht="15" outlineLevel="1" thickTop="1" x14ac:dyDescent="0.3"/>
    <row r="90" spans="1:23" outlineLevel="1" x14ac:dyDescent="0.3">
      <c r="A90" s="3">
        <f>SUM(M90:X90)</f>
        <v>0</v>
      </c>
      <c r="E90" s="16" t="s">
        <v>89</v>
      </c>
      <c r="H90" s="9" t="s">
        <v>63</v>
      </c>
      <c r="M90" s="3">
        <f t="shared" ref="M90:W90" si="32">IFERROR((ABS(M81-M88)&gt;rTolerance)*1,1)</f>
        <v>0</v>
      </c>
      <c r="N90" s="3">
        <f t="shared" si="32"/>
        <v>0</v>
      </c>
      <c r="O90" s="3">
        <f t="shared" si="32"/>
        <v>0</v>
      </c>
      <c r="P90" s="3">
        <f t="shared" si="32"/>
        <v>0</v>
      </c>
      <c r="Q90" s="3">
        <f t="shared" si="32"/>
        <v>0</v>
      </c>
      <c r="R90" s="3">
        <f t="shared" si="32"/>
        <v>0</v>
      </c>
      <c r="S90" s="3">
        <f t="shared" si="32"/>
        <v>0</v>
      </c>
      <c r="T90" s="3">
        <f t="shared" si="32"/>
        <v>0</v>
      </c>
      <c r="U90" s="3">
        <f t="shared" si="32"/>
        <v>0</v>
      </c>
      <c r="V90" s="3">
        <f t="shared" si="32"/>
        <v>0</v>
      </c>
      <c r="W90" s="3">
        <f t="shared" si="32"/>
        <v>0</v>
      </c>
    </row>
    <row r="91" spans="1:23" outlineLevel="1" x14ac:dyDescent="0.3"/>
    <row r="92" spans="1:23" outlineLevel="1" x14ac:dyDescent="0.3">
      <c r="A92" s="3">
        <f>SUM(M92:X92)</f>
        <v>0</v>
      </c>
      <c r="E92" s="16" t="s">
        <v>117</v>
      </c>
      <c r="H92" s="9" t="s">
        <v>63</v>
      </c>
      <c r="M92" s="3">
        <f>IFERROR((M63&lt;0)*1,1)</f>
        <v>0</v>
      </c>
      <c r="N92" s="3">
        <f t="shared" ref="N92:W92" si="33">IFERROR((N63&lt;0)*1,1)</f>
        <v>0</v>
      </c>
      <c r="O92" s="3">
        <f t="shared" si="33"/>
        <v>0</v>
      </c>
      <c r="P92" s="3">
        <f t="shared" si="33"/>
        <v>0</v>
      </c>
      <c r="Q92" s="3">
        <f t="shared" si="33"/>
        <v>0</v>
      </c>
      <c r="R92" s="3">
        <f t="shared" si="33"/>
        <v>0</v>
      </c>
      <c r="S92" s="3">
        <f t="shared" si="33"/>
        <v>0</v>
      </c>
      <c r="T92" s="3">
        <f t="shared" si="33"/>
        <v>0</v>
      </c>
      <c r="U92" s="3">
        <f t="shared" si="33"/>
        <v>0</v>
      </c>
      <c r="V92" s="3">
        <f t="shared" si="33"/>
        <v>0</v>
      </c>
      <c r="W92" s="3">
        <f t="shared" si="33"/>
        <v>0</v>
      </c>
    </row>
    <row r="93" spans="1:23" outlineLevel="1" x14ac:dyDescent="0.3"/>
    <row r="94" spans="1:23" outlineLevel="1" x14ac:dyDescent="0.3"/>
    <row r="95" spans="1:23" outlineLevel="1" x14ac:dyDescent="0.3"/>
    <row r="96" spans="1:23" outlineLevel="1" x14ac:dyDescent="0.3"/>
    <row r="98" spans="1:24" ht="18" x14ac:dyDescent="0.35">
      <c r="A98" s="1"/>
      <c r="B98" s="1"/>
      <c r="C98" s="1" t="s">
        <v>36</v>
      </c>
      <c r="D98" s="1"/>
      <c r="E98" s="1"/>
      <c r="F98" s="1"/>
      <c r="G98" s="1"/>
      <c r="H98" s="1"/>
      <c r="I98" s="1"/>
      <c r="J98" s="1"/>
      <c r="K98" s="1"/>
      <c r="L98" s="1"/>
      <c r="M98" s="1"/>
      <c r="N98" s="1"/>
      <c r="O98" s="1"/>
      <c r="P98" s="1"/>
      <c r="Q98" s="1"/>
      <c r="R98" s="1"/>
      <c r="S98" s="1"/>
      <c r="T98" s="1"/>
      <c r="U98" s="1"/>
      <c r="V98" s="1"/>
      <c r="W98" s="1"/>
      <c r="X98" s="1"/>
    </row>
    <row r="99" spans="1:24" outlineLevel="1" x14ac:dyDescent="0.3"/>
    <row r="100" spans="1:24" outlineLevel="1" x14ac:dyDescent="0.3">
      <c r="D100" s="13" t="s">
        <v>93</v>
      </c>
    </row>
    <row r="101" spans="1:24" outlineLevel="1" x14ac:dyDescent="0.3"/>
    <row r="102" spans="1:24" outlineLevel="1" x14ac:dyDescent="0.3">
      <c r="E102" t="s">
        <v>32</v>
      </c>
      <c r="H102" s="9" t="s">
        <v>48</v>
      </c>
      <c r="J102" s="12">
        <f>SUM(M102:X102)</f>
        <v>25420</v>
      </c>
      <c r="M102" s="12">
        <f t="shared" ref="M102:W102" si="34">M27</f>
        <v>1920</v>
      </c>
      <c r="N102" s="12">
        <f t="shared" si="34"/>
        <v>2532.5</v>
      </c>
      <c r="O102" s="12">
        <f t="shared" si="34"/>
        <v>2542.5</v>
      </c>
      <c r="P102" s="12">
        <f t="shared" si="34"/>
        <v>2542.5</v>
      </c>
      <c r="Q102" s="12">
        <f t="shared" si="34"/>
        <v>2542.5</v>
      </c>
      <c r="R102" s="12">
        <f t="shared" si="34"/>
        <v>2555</v>
      </c>
      <c r="S102" s="12">
        <f t="shared" si="34"/>
        <v>2532.5</v>
      </c>
      <c r="T102" s="12">
        <f t="shared" si="34"/>
        <v>2532.5</v>
      </c>
      <c r="U102" s="12">
        <f t="shared" si="34"/>
        <v>2542.5</v>
      </c>
      <c r="V102" s="12">
        <f t="shared" si="34"/>
        <v>2555</v>
      </c>
      <c r="W102" s="12">
        <f t="shared" si="34"/>
        <v>622.5</v>
      </c>
    </row>
    <row r="103" spans="1:24" outlineLevel="1" x14ac:dyDescent="0.3">
      <c r="E103" t="s">
        <v>94</v>
      </c>
      <c r="H103" s="9" t="s">
        <v>48</v>
      </c>
      <c r="J103" s="12">
        <f t="shared" ref="J103:J105" si="35">SUM(M103:X103)</f>
        <v>0</v>
      </c>
      <c r="M103" s="12"/>
      <c r="N103" s="12"/>
      <c r="O103" s="12"/>
      <c r="P103" s="12"/>
      <c r="Q103" s="12"/>
      <c r="R103" s="12"/>
      <c r="S103" s="12"/>
      <c r="T103" s="12"/>
      <c r="U103" s="12"/>
      <c r="V103" s="12"/>
      <c r="W103" s="12"/>
    </row>
    <row r="104" spans="1:24" outlineLevel="1" x14ac:dyDescent="0.3">
      <c r="E104" t="s">
        <v>115</v>
      </c>
      <c r="H104" s="9" t="s">
        <v>48</v>
      </c>
      <c r="J104" s="12">
        <f t="shared" ref="J104" si="36">SUM(M104:X104)</f>
        <v>0</v>
      </c>
      <c r="M104" s="12"/>
      <c r="N104" s="12"/>
      <c r="O104" s="12"/>
      <c r="P104" s="12"/>
      <c r="Q104" s="12"/>
      <c r="R104" s="12"/>
      <c r="S104" s="12"/>
      <c r="T104" s="12"/>
      <c r="U104" s="12"/>
      <c r="V104" s="12"/>
      <c r="W104" s="12"/>
    </row>
    <row r="105" spans="1:24" outlineLevel="1" x14ac:dyDescent="0.3">
      <c r="E105" t="s">
        <v>33</v>
      </c>
      <c r="H105" s="9" t="s">
        <v>48</v>
      </c>
      <c r="J105" s="12">
        <f t="shared" si="35"/>
        <v>0</v>
      </c>
      <c r="M105" s="12"/>
      <c r="N105" s="12"/>
      <c r="O105" s="12"/>
      <c r="P105" s="12"/>
      <c r="Q105" s="12"/>
      <c r="R105" s="12"/>
      <c r="S105" s="12"/>
      <c r="T105" s="12"/>
      <c r="U105" s="12"/>
      <c r="V105" s="12"/>
      <c r="W105" s="12"/>
    </row>
    <row r="106" spans="1:24" outlineLevel="1" x14ac:dyDescent="0.3"/>
    <row r="107" spans="1:24" ht="15" outlineLevel="1" thickBot="1" x14ac:dyDescent="0.35">
      <c r="D107" s="13" t="str">
        <f>D100</f>
        <v>Cash Flow from Operating Activities</v>
      </c>
      <c r="H107" s="9" t="s">
        <v>48</v>
      </c>
      <c r="J107" s="17">
        <f>SUM(J102:J106)</f>
        <v>25420</v>
      </c>
      <c r="M107" s="17">
        <f t="shared" ref="M107:W107" si="37">SUM(M102:M106)</f>
        <v>1920</v>
      </c>
      <c r="N107" s="17">
        <f t="shared" si="37"/>
        <v>2532.5</v>
      </c>
      <c r="O107" s="17">
        <f t="shared" si="37"/>
        <v>2542.5</v>
      </c>
      <c r="P107" s="17">
        <f t="shared" si="37"/>
        <v>2542.5</v>
      </c>
      <c r="Q107" s="17">
        <f t="shared" si="37"/>
        <v>2542.5</v>
      </c>
      <c r="R107" s="17">
        <f t="shared" si="37"/>
        <v>2555</v>
      </c>
      <c r="S107" s="17">
        <f t="shared" si="37"/>
        <v>2532.5</v>
      </c>
      <c r="T107" s="17">
        <f t="shared" si="37"/>
        <v>2532.5</v>
      </c>
      <c r="U107" s="17">
        <f t="shared" si="37"/>
        <v>2542.5</v>
      </c>
      <c r="V107" s="17">
        <f t="shared" si="37"/>
        <v>2555</v>
      </c>
      <c r="W107" s="17">
        <f t="shared" si="37"/>
        <v>622.5</v>
      </c>
    </row>
    <row r="108" spans="1:24" ht="15" outlineLevel="1" thickTop="1" x14ac:dyDescent="0.3"/>
    <row r="109" spans="1:24" outlineLevel="1" x14ac:dyDescent="0.3">
      <c r="D109" s="13" t="s">
        <v>95</v>
      </c>
    </row>
    <row r="110" spans="1:24" outlineLevel="1" x14ac:dyDescent="0.3"/>
    <row r="111" spans="1:24" outlineLevel="1" x14ac:dyDescent="0.3">
      <c r="E111" t="s">
        <v>110</v>
      </c>
      <c r="H111" s="9" t="s">
        <v>48</v>
      </c>
      <c r="J111" s="12">
        <f>SUM(M111:X111)</f>
        <v>0</v>
      </c>
      <c r="M111" s="12"/>
      <c r="N111" s="12"/>
      <c r="O111" s="12"/>
      <c r="P111" s="12"/>
      <c r="Q111" s="12"/>
      <c r="R111" s="12"/>
      <c r="S111" s="12"/>
      <c r="T111" s="12"/>
      <c r="U111" s="12"/>
      <c r="V111" s="12"/>
      <c r="W111" s="12"/>
    </row>
    <row r="112" spans="1:24" outlineLevel="1" x14ac:dyDescent="0.3">
      <c r="E112" t="s">
        <v>109</v>
      </c>
      <c r="H112" s="9" t="s">
        <v>48</v>
      </c>
      <c r="J112" s="12">
        <f>SUM(M112:X112)</f>
        <v>0</v>
      </c>
      <c r="M112" s="12"/>
      <c r="N112" s="12"/>
      <c r="O112" s="12"/>
      <c r="P112" s="12"/>
      <c r="Q112" s="12"/>
      <c r="R112" s="12"/>
      <c r="S112" s="12"/>
      <c r="T112" s="12"/>
      <c r="U112" s="12"/>
      <c r="V112" s="12"/>
      <c r="W112" s="12"/>
    </row>
    <row r="113" spans="4:23" outlineLevel="1" x14ac:dyDescent="0.3"/>
    <row r="114" spans="4:23" ht="15" outlineLevel="1" thickBot="1" x14ac:dyDescent="0.35">
      <c r="D114" s="13" t="str">
        <f>D109</f>
        <v>Cash Flow from Investing Activities</v>
      </c>
      <c r="H114" s="9" t="s">
        <v>48</v>
      </c>
      <c r="J114" s="17">
        <f>SUM(J111:J113)</f>
        <v>0</v>
      </c>
      <c r="M114" s="17">
        <f>SUM(M111:M113)</f>
        <v>0</v>
      </c>
      <c r="N114" s="17">
        <f t="shared" ref="N114:W114" si="38">SUM(N111:N113)</f>
        <v>0</v>
      </c>
      <c r="O114" s="17">
        <f t="shared" si="38"/>
        <v>0</v>
      </c>
      <c r="P114" s="17">
        <f t="shared" si="38"/>
        <v>0</v>
      </c>
      <c r="Q114" s="17">
        <f t="shared" si="38"/>
        <v>0</v>
      </c>
      <c r="R114" s="17">
        <f t="shared" si="38"/>
        <v>0</v>
      </c>
      <c r="S114" s="17">
        <f t="shared" si="38"/>
        <v>0</v>
      </c>
      <c r="T114" s="17">
        <f t="shared" si="38"/>
        <v>0</v>
      </c>
      <c r="U114" s="17">
        <f t="shared" si="38"/>
        <v>0</v>
      </c>
      <c r="V114" s="17">
        <f t="shared" si="38"/>
        <v>0</v>
      </c>
      <c r="W114" s="17">
        <f t="shared" si="38"/>
        <v>0</v>
      </c>
    </row>
    <row r="115" spans="4:23" ht="15" outlineLevel="1" thickTop="1" x14ac:dyDescent="0.3"/>
    <row r="116" spans="4:23" outlineLevel="1" x14ac:dyDescent="0.3">
      <c r="D116" s="13" t="s">
        <v>97</v>
      </c>
    </row>
    <row r="117" spans="4:23" outlineLevel="1" x14ac:dyDescent="0.3"/>
    <row r="118" spans="4:23" outlineLevel="1" x14ac:dyDescent="0.3">
      <c r="E118" t="s">
        <v>119</v>
      </c>
      <c r="H118" s="9" t="s">
        <v>48</v>
      </c>
      <c r="J118" s="12">
        <f>SUM(M118:X118)</f>
        <v>0</v>
      </c>
      <c r="M118" s="12"/>
      <c r="N118" s="12"/>
      <c r="O118" s="12"/>
      <c r="P118" s="12"/>
      <c r="Q118" s="12"/>
      <c r="R118" s="12"/>
      <c r="S118" s="12"/>
      <c r="T118" s="12"/>
      <c r="U118" s="12"/>
      <c r="V118" s="12"/>
      <c r="W118" s="12"/>
    </row>
    <row r="119" spans="4:23" outlineLevel="1" x14ac:dyDescent="0.3">
      <c r="E119" t="s">
        <v>120</v>
      </c>
      <c r="H119" s="9" t="s">
        <v>48</v>
      </c>
      <c r="J119" s="12">
        <f t="shared" ref="J119" si="39">SUM(M119:X119)</f>
        <v>0</v>
      </c>
      <c r="M119" s="12"/>
      <c r="N119" s="12"/>
      <c r="O119" s="12"/>
      <c r="P119" s="12"/>
      <c r="Q119" s="12"/>
      <c r="R119" s="12"/>
      <c r="S119" s="12"/>
      <c r="T119" s="12"/>
      <c r="U119" s="12"/>
      <c r="V119" s="12"/>
      <c r="W119" s="12"/>
    </row>
    <row r="120" spans="4:23" outlineLevel="1" x14ac:dyDescent="0.3">
      <c r="E120" t="s">
        <v>96</v>
      </c>
      <c r="H120" s="9" t="s">
        <v>48</v>
      </c>
      <c r="J120" s="12">
        <f>SUM(M120:X120)</f>
        <v>0</v>
      </c>
      <c r="M120" s="12"/>
      <c r="N120" s="12"/>
      <c r="O120" s="12"/>
      <c r="P120" s="12"/>
      <c r="Q120" s="12"/>
      <c r="R120" s="12"/>
      <c r="S120" s="12"/>
      <c r="T120" s="12"/>
      <c r="U120" s="12"/>
      <c r="V120" s="12"/>
      <c r="W120" s="12"/>
    </row>
    <row r="121" spans="4:23" outlineLevel="1" x14ac:dyDescent="0.3">
      <c r="E121" t="s">
        <v>86</v>
      </c>
      <c r="H121" s="9" t="s">
        <v>48</v>
      </c>
      <c r="J121" s="12">
        <f t="shared" ref="J121" si="40">SUM(M121:X121)</f>
        <v>0</v>
      </c>
      <c r="M121" s="12"/>
      <c r="N121" s="12"/>
      <c r="O121" s="12"/>
      <c r="P121" s="12"/>
      <c r="Q121" s="12"/>
      <c r="R121" s="12"/>
      <c r="S121" s="12"/>
      <c r="T121" s="12"/>
      <c r="U121" s="12"/>
      <c r="V121" s="12"/>
      <c r="W121" s="12"/>
    </row>
    <row r="122" spans="4:23" outlineLevel="1" x14ac:dyDescent="0.3">
      <c r="E122" t="s">
        <v>99</v>
      </c>
      <c r="H122" s="9" t="s">
        <v>48</v>
      </c>
      <c r="J122" s="12">
        <f t="shared" ref="J122" si="41">SUM(M122:X122)</f>
        <v>0</v>
      </c>
      <c r="M122" s="12"/>
      <c r="N122" s="12"/>
      <c r="O122" s="12"/>
      <c r="P122" s="12"/>
      <c r="Q122" s="12"/>
      <c r="R122" s="12"/>
      <c r="S122" s="12"/>
      <c r="T122" s="12"/>
      <c r="U122" s="12"/>
      <c r="V122" s="12"/>
      <c r="W122" s="12"/>
    </row>
    <row r="123" spans="4:23" outlineLevel="1" x14ac:dyDescent="0.3"/>
    <row r="124" spans="4:23" ht="15" outlineLevel="1" thickBot="1" x14ac:dyDescent="0.35">
      <c r="D124" s="13" t="str">
        <f>D116</f>
        <v>Cash Flow from Financing Activities</v>
      </c>
      <c r="H124" s="9" t="s">
        <v>48</v>
      </c>
      <c r="J124" s="17">
        <f>SUM(J118:J123)</f>
        <v>0</v>
      </c>
      <c r="M124" s="17">
        <f>SUM(M118:M123)</f>
        <v>0</v>
      </c>
      <c r="N124" s="17">
        <f t="shared" ref="N124:W124" si="42">SUM(N118:N123)</f>
        <v>0</v>
      </c>
      <c r="O124" s="17">
        <f t="shared" si="42"/>
        <v>0</v>
      </c>
      <c r="P124" s="17">
        <f t="shared" si="42"/>
        <v>0</v>
      </c>
      <c r="Q124" s="17">
        <f t="shared" si="42"/>
        <v>0</v>
      </c>
      <c r="R124" s="17">
        <f t="shared" si="42"/>
        <v>0</v>
      </c>
      <c r="S124" s="17">
        <f t="shared" si="42"/>
        <v>0</v>
      </c>
      <c r="T124" s="17">
        <f t="shared" si="42"/>
        <v>0</v>
      </c>
      <c r="U124" s="17">
        <f t="shared" si="42"/>
        <v>0</v>
      </c>
      <c r="V124" s="17">
        <f t="shared" si="42"/>
        <v>0</v>
      </c>
      <c r="W124" s="17">
        <f t="shared" si="42"/>
        <v>0</v>
      </c>
    </row>
    <row r="125" spans="4:23" ht="15" outlineLevel="1" thickTop="1" x14ac:dyDescent="0.3"/>
    <row r="126" spans="4:23" ht="15" outlineLevel="1" thickBot="1" x14ac:dyDescent="0.35">
      <c r="D126" s="13" t="s">
        <v>98</v>
      </c>
      <c r="H126" s="9" t="s">
        <v>48</v>
      </c>
      <c r="J126" s="17">
        <f>SUM(J107,J114,J124)</f>
        <v>25420</v>
      </c>
      <c r="M126" s="17">
        <f t="shared" ref="M126:W126" si="43">SUM(M107,M114,M124)</f>
        <v>1920</v>
      </c>
      <c r="N126" s="17">
        <f t="shared" si="43"/>
        <v>2532.5</v>
      </c>
      <c r="O126" s="17">
        <f t="shared" si="43"/>
        <v>2542.5</v>
      </c>
      <c r="P126" s="17">
        <f t="shared" si="43"/>
        <v>2542.5</v>
      </c>
      <c r="Q126" s="17">
        <f t="shared" si="43"/>
        <v>2542.5</v>
      </c>
      <c r="R126" s="17">
        <f t="shared" si="43"/>
        <v>2555</v>
      </c>
      <c r="S126" s="17">
        <f t="shared" si="43"/>
        <v>2532.5</v>
      </c>
      <c r="T126" s="17">
        <f t="shared" si="43"/>
        <v>2532.5</v>
      </c>
      <c r="U126" s="17">
        <f t="shared" si="43"/>
        <v>2542.5</v>
      </c>
      <c r="V126" s="17">
        <f t="shared" si="43"/>
        <v>2555</v>
      </c>
      <c r="W126" s="17">
        <f t="shared" si="43"/>
        <v>622.5</v>
      </c>
    </row>
    <row r="127" spans="4:23" ht="15" outlineLevel="1" thickTop="1" x14ac:dyDescent="0.3"/>
    <row r="128" spans="4:23" outlineLevel="1" x14ac:dyDescent="0.3">
      <c r="D128" t="s">
        <v>90</v>
      </c>
      <c r="H128" s="9" t="s">
        <v>48</v>
      </c>
      <c r="M128" s="12">
        <f>L131</f>
        <v>0</v>
      </c>
      <c r="N128" s="12">
        <f t="shared" ref="N128:W128" si="44">M131</f>
        <v>1920</v>
      </c>
      <c r="O128" s="12">
        <f t="shared" si="44"/>
        <v>4452.5</v>
      </c>
      <c r="P128" s="12">
        <f t="shared" si="44"/>
        <v>6995</v>
      </c>
      <c r="Q128" s="12">
        <f t="shared" si="44"/>
        <v>9537.5</v>
      </c>
      <c r="R128" s="12">
        <f t="shared" si="44"/>
        <v>12080</v>
      </c>
      <c r="S128" s="12">
        <f t="shared" si="44"/>
        <v>14635</v>
      </c>
      <c r="T128" s="12">
        <f t="shared" si="44"/>
        <v>17167.5</v>
      </c>
      <c r="U128" s="12">
        <f t="shared" si="44"/>
        <v>19700</v>
      </c>
      <c r="V128" s="12">
        <f t="shared" si="44"/>
        <v>22242.5</v>
      </c>
      <c r="W128" s="12">
        <f t="shared" si="44"/>
        <v>24797.5</v>
      </c>
    </row>
    <row r="129" spans="1:24" outlineLevel="1" x14ac:dyDescent="0.3">
      <c r="D129" t="s">
        <v>91</v>
      </c>
      <c r="H129" s="9" t="s">
        <v>48</v>
      </c>
      <c r="J129" s="12">
        <f>SUM(M129:X129)</f>
        <v>25420</v>
      </c>
      <c r="M129" s="12">
        <f>M126</f>
        <v>1920</v>
      </c>
      <c r="N129" s="12">
        <f t="shared" ref="N129:W129" si="45">N126</f>
        <v>2532.5</v>
      </c>
      <c r="O129" s="12">
        <f t="shared" si="45"/>
        <v>2542.5</v>
      </c>
      <c r="P129" s="12">
        <f t="shared" si="45"/>
        <v>2542.5</v>
      </c>
      <c r="Q129" s="12">
        <f t="shared" si="45"/>
        <v>2542.5</v>
      </c>
      <c r="R129" s="12">
        <f t="shared" si="45"/>
        <v>2555</v>
      </c>
      <c r="S129" s="12">
        <f t="shared" si="45"/>
        <v>2532.5</v>
      </c>
      <c r="T129" s="12">
        <f t="shared" si="45"/>
        <v>2532.5</v>
      </c>
      <c r="U129" s="12">
        <f t="shared" si="45"/>
        <v>2542.5</v>
      </c>
      <c r="V129" s="12">
        <f t="shared" si="45"/>
        <v>2555</v>
      </c>
      <c r="W129" s="12">
        <f t="shared" si="45"/>
        <v>622.5</v>
      </c>
    </row>
    <row r="130" spans="1:24" outlineLevel="1" x14ac:dyDescent="0.3"/>
    <row r="131" spans="1:24" ht="15" outlineLevel="1" thickBot="1" x14ac:dyDescent="0.35">
      <c r="D131" s="13" t="s">
        <v>92</v>
      </c>
      <c r="H131" s="9" t="s">
        <v>48</v>
      </c>
      <c r="L131" s="36"/>
      <c r="M131" s="17">
        <f t="shared" ref="M131:W131" si="46">SUM(M128:M130)</f>
        <v>1920</v>
      </c>
      <c r="N131" s="17">
        <f t="shared" si="46"/>
        <v>4452.5</v>
      </c>
      <c r="O131" s="17">
        <f t="shared" si="46"/>
        <v>6995</v>
      </c>
      <c r="P131" s="17">
        <f t="shared" si="46"/>
        <v>9537.5</v>
      </c>
      <c r="Q131" s="17">
        <f t="shared" si="46"/>
        <v>12080</v>
      </c>
      <c r="R131" s="17">
        <f t="shared" si="46"/>
        <v>14635</v>
      </c>
      <c r="S131" s="17">
        <f t="shared" si="46"/>
        <v>17167.5</v>
      </c>
      <c r="T131" s="17">
        <f t="shared" si="46"/>
        <v>19700</v>
      </c>
      <c r="U131" s="17">
        <f t="shared" si="46"/>
        <v>22242.5</v>
      </c>
      <c r="V131" s="17">
        <f t="shared" si="46"/>
        <v>24797.5</v>
      </c>
      <c r="W131" s="17">
        <f t="shared" si="46"/>
        <v>25420</v>
      </c>
    </row>
    <row r="132" spans="1:24" ht="15" outlineLevel="1" thickTop="1" x14ac:dyDescent="0.3"/>
    <row r="134" spans="1:24" ht="18" x14ac:dyDescent="0.35">
      <c r="A134" s="1"/>
      <c r="B134" s="1"/>
      <c r="C134" s="1" t="s">
        <v>1</v>
      </c>
      <c r="D134" s="1"/>
      <c r="E134" s="1"/>
      <c r="F134" s="1"/>
      <c r="G134" s="1"/>
      <c r="H134" s="1"/>
      <c r="I134" s="1"/>
      <c r="J134" s="1"/>
      <c r="K134" s="1"/>
      <c r="L134" s="1"/>
      <c r="M134" s="1"/>
      <c r="N134" s="1"/>
      <c r="O134" s="1"/>
      <c r="P134" s="1"/>
      <c r="Q134" s="1"/>
      <c r="R134" s="1"/>
      <c r="S134" s="1"/>
      <c r="T134" s="1"/>
      <c r="U134" s="1"/>
      <c r="V134" s="1"/>
      <c r="W134" s="1"/>
      <c r="X134" s="1"/>
    </row>
  </sheetData>
  <dataConsolidate/>
  <conditionalFormatting sqref="A2:A3">
    <cfRule type="expression" dxfId="1" priority="8" stopIfTrue="1">
      <formula>A2=0</formula>
    </cfRule>
  </conditionalFormatting>
  <conditionalFormatting sqref="N49:W49 A50 M50:W50 A90 M90:W90 A92 M92:W92">
    <cfRule type="expression" dxfId="0" priority="1" stopIfTrue="1">
      <formula>A49=0</formula>
    </cfRule>
  </conditionalFormatting>
  <printOptions headings="1"/>
  <pageMargins left="0.31496062992125984" right="0.31496062992125984" top="0.6692913385826772" bottom="0.55118110236220474" header="0.31496062992125984" footer="0.31496062992125984"/>
  <pageSetup paperSize="8" scale="50" orientation="landscape" r:id="rId1"/>
  <headerFooter>
    <oddHeader>&amp;L&amp;8&amp;G&amp;C&amp;8&amp;A&amp;R&amp;8&amp;D &amp;T</oddHeader>
    <oddFooter>&amp;C&amp;8&amp;P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B41BFDC0B6664B821299DFDAFC0D36" ma:contentTypeVersion="12" ma:contentTypeDescription="Create a new document." ma:contentTypeScope="" ma:versionID="4a823c42270d1cd15ce2982933e4f0d6">
  <xsd:schema xmlns:xsd="http://www.w3.org/2001/XMLSchema" xmlns:xs="http://www.w3.org/2001/XMLSchema" xmlns:p="http://schemas.microsoft.com/office/2006/metadata/properties" xmlns:ns3="7ef3f96f-d5d3-407b-89f7-01f02bafd24c" xmlns:ns4="ce5d9066-e693-4946-8185-6c6f39078817" targetNamespace="http://schemas.microsoft.com/office/2006/metadata/properties" ma:root="true" ma:fieldsID="38da528e75c777b6438e56d2000c62a8" ns3:_="" ns4:_="">
    <xsd:import namespace="7ef3f96f-d5d3-407b-89f7-01f02bafd24c"/>
    <xsd:import namespace="ce5d9066-e693-4946-8185-6c6f3907881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f3f96f-d5d3-407b-89f7-01f02bafd24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5d9066-e693-4946-8185-6c6f3907881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350FC6-F2BE-491A-B82F-86DAE74E7809}">
  <ds:schemaRefs>
    <ds:schemaRef ds:uri="ce5d9066-e693-4946-8185-6c6f39078817"/>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www.w3.org/XML/1998/namespace"/>
    <ds:schemaRef ds:uri="7ef3f96f-d5d3-407b-89f7-01f02bafd24c"/>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796D7AB6-7267-4C95-996F-E0A991EB94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f3f96f-d5d3-407b-89f7-01f02bafd24c"/>
    <ds:schemaRef ds:uri="ce5d9066-e693-4946-8185-6c6f390788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CA44E1-4D47-4B7B-ADDF-5CE36F1104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Index</vt:lpstr>
      <vt:lpstr>Inputs &gt;&gt;</vt:lpstr>
      <vt:lpstr>I1_Gen_Inputs</vt:lpstr>
      <vt:lpstr>I2_Scenario_Inputs</vt:lpstr>
      <vt:lpstr>Calculations &gt;&gt;</vt:lpstr>
      <vt:lpstr>C1_TimelineA</vt:lpstr>
      <vt:lpstr>C2_CalcsA</vt:lpstr>
      <vt:lpstr>Outputs &gt;&gt;</vt:lpstr>
      <vt:lpstr>O1_Financial Statements</vt:lpstr>
      <vt:lpstr>Model_Error</vt:lpstr>
      <vt:lpstr>rBS</vt:lpstr>
      <vt:lpstr>rCF</vt:lpstr>
      <vt:lpstr>rEndDate</vt:lpstr>
      <vt:lpstr>rMonthsInYear</vt:lpstr>
      <vt:lpstr>rPL</vt:lpstr>
      <vt:lpstr>rStartDate</vt:lpstr>
      <vt:lpstr>rStatementTags</vt:lpstr>
      <vt:lpstr>rTolerance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Warshaw</dc:creator>
  <cp:lastModifiedBy>Ruth Butler-Lee</cp:lastModifiedBy>
  <dcterms:created xsi:type="dcterms:W3CDTF">2020-01-06T13:33:43Z</dcterms:created>
  <dcterms:modified xsi:type="dcterms:W3CDTF">2026-08-31T14:26:50Z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0x010100CEB41BFDC0B6664B821299DFDAFC0D36</vt:lpwstr>
  </property>
  <property fmtid="{D5CDD505-2E9C-101B-9397-08002B2CF9AE}" pid="3" name="Folder">
    <vt:lpwstr>310;#General|ff425080-4bce-43ca-9390-507acedeade2</vt:lpwstr>
  </property>
  <property fmtid="{D5CDD505-2E9C-101B-9397-08002B2CF9AE}" pid="4" name="_dlc_DocIdItemGuid">
    <vt:lpwstr>32887f1e-ff11-42be-915a-869313f99d68</vt:lpwstr>
  </property>
</Properties>
</file>