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rrivagroup-my.sharepoint.com/personal/butler-leer_arriva_co_uk/Documents/ICAEW/Financial Modelling Lunch and Learn Webinar/"/>
    </mc:Choice>
  </mc:AlternateContent>
  <xr:revisionPtr revIDLastSave="96" documentId="8_{DC44C75D-E11E-4F4D-AF66-38856F4F2B62}" xr6:coauthVersionLast="47" xr6:coauthVersionMax="47" xr10:uidLastSave="{1EA8B672-DF98-4D68-B5A8-BE69FB34C31C}"/>
  <bookViews>
    <workbookView xWindow="1515" yWindow="1515" windowWidth="43200" windowHeight="15720" xr2:uid="{9FB320B5-ABA0-41CF-AAE3-8B4DCACDCEB2}"/>
  </bookViews>
  <sheets>
    <sheet name="Index" sheetId="5" r:id="rId1"/>
    <sheet name="Inputs &gt;&gt;" sheetId="10" r:id="rId2"/>
    <sheet name="I1_Gen_Inputs" sheetId="18" r:id="rId3"/>
    <sheet name="I2_Scenario_Inputs" sheetId="13" r:id="rId4"/>
    <sheet name="Calculations &gt;&gt;" sheetId="11" r:id="rId5"/>
    <sheet name="C1_TimelineM" sheetId="17" r:id="rId6"/>
    <sheet name="C2_TimelineA" sheetId="1" r:id="rId7"/>
    <sheet name="C3_CalcsM" sheetId="19" r:id="rId8"/>
    <sheet name="C4_CalcsA" sheetId="16" r:id="rId9"/>
    <sheet name="Outputs &gt;&gt;" sheetId="12" r:id="rId10"/>
    <sheet name="O1_Financial Statements" sheetId="9" r:id="rId11"/>
  </sheets>
  <definedNames>
    <definedName name="Model_Error">Index!$A$2</definedName>
    <definedName name="rBS">I1_Gen_Inputs!$K$23</definedName>
    <definedName name="rCF">I1_Gen_Inputs!$K$24</definedName>
    <definedName name="rEndDate">I1_Gen_Inputs!$K$32</definedName>
    <definedName name="rMonthsInYear">I1_Gen_Inputs!$K$17</definedName>
    <definedName name="rPL">I1_Gen_Inputs!$K$22</definedName>
    <definedName name="rStartDate">I1_Gen_Inputs!$K$31</definedName>
    <definedName name="rStatementTags">I1_Gen_Inputs!$K$22:$K$25</definedName>
    <definedName name="rTolerance">I1_Gen_Inputs!$K$16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13" l="1"/>
  <c r="O55" i="13"/>
  <c r="O54" i="13"/>
  <c r="O50" i="13"/>
  <c r="O49" i="13"/>
  <c r="O45" i="13"/>
  <c r="O44" i="13"/>
  <c r="O40" i="13"/>
  <c r="O36" i="13"/>
  <c r="O32" i="13"/>
  <c r="O31" i="13"/>
  <c r="O27" i="13"/>
  <c r="O24" i="13"/>
  <c r="O23" i="13"/>
  <c r="O16" i="13"/>
  <c r="O15" i="13"/>
  <c r="O14" i="13"/>
  <c r="O13" i="13"/>
  <c r="J33" i="16" l="1"/>
  <c r="Q32" i="18"/>
  <c r="P32" i="18"/>
  <c r="P31" i="18"/>
  <c r="O11" i="18"/>
  <c r="A20" i="13" l="1"/>
  <c r="A27" i="13"/>
  <c r="J28" i="16"/>
  <c r="A11" i="18" l="1"/>
  <c r="J60" i="16"/>
  <c r="A24" i="13"/>
  <c r="A31" i="18"/>
  <c r="M96" i="16"/>
  <c r="M17" i="19"/>
  <c r="D124" i="9"/>
  <c r="D114" i="9"/>
  <c r="D107" i="9"/>
  <c r="M128" i="9"/>
  <c r="M109" i="16"/>
  <c r="M41" i="19"/>
  <c r="B2" i="19" a="1"/>
  <c r="B2" i="19" s="1"/>
  <c r="E20" i="5" s="1"/>
  <c r="D25" i="9"/>
  <c r="J58" i="16"/>
  <c r="J17" i="16"/>
  <c r="J69" i="16"/>
  <c r="J11" i="16"/>
  <c r="J12" i="16"/>
  <c r="J40" i="16"/>
  <c r="J80" i="16"/>
  <c r="J51" i="16"/>
  <c r="J91" i="16"/>
  <c r="J39" i="19"/>
  <c r="J29" i="19"/>
  <c r="J31" i="19" s="1"/>
  <c r="J27" i="1"/>
  <c r="B2" i="18" a="1"/>
  <c r="B2" i="18" s="1"/>
  <c r="E13" i="5" s="1"/>
  <c r="D22" i="17"/>
  <c r="D21" i="17"/>
  <c r="M11" i="17"/>
  <c r="M2" i="17" s="1"/>
  <c r="M2" i="19" s="1"/>
  <c r="B2" i="17" a="1"/>
  <c r="B2" i="17" s="1"/>
  <c r="E18" i="5" s="1"/>
  <c r="B2" i="16" a="1"/>
  <c r="B2" i="16" s="1"/>
  <c r="E21" i="5" s="1"/>
  <c r="D16" i="9"/>
  <c r="B2" i="9" a="1"/>
  <c r="B2" i="9" s="1"/>
  <c r="E25" i="5" s="1"/>
  <c r="B2" i="13" a="1"/>
  <c r="B2" i="13" s="1"/>
  <c r="E14" i="5" s="1"/>
  <c r="B2" i="1" a="1"/>
  <c r="B2" i="1" s="1"/>
  <c r="E19" i="5" s="1"/>
  <c r="B2" i="5" a="1"/>
  <c r="B2" i="5" s="1"/>
  <c r="E9" i="5" s="1"/>
  <c r="A31" i="13" l="1"/>
  <c r="A15" i="13"/>
  <c r="A36" i="13"/>
  <c r="A54" i="13"/>
  <c r="A55" i="13"/>
  <c r="A32" i="13"/>
  <c r="A23" i="13"/>
  <c r="A16" i="13"/>
  <c r="A14" i="13"/>
  <c r="A49" i="13"/>
  <c r="A50" i="13"/>
  <c r="A40" i="13"/>
  <c r="J28" i="1"/>
  <c r="A44" i="13"/>
  <c r="A45" i="13"/>
  <c r="A13" i="13"/>
  <c r="J15" i="19"/>
  <c r="M19" i="19" s="1"/>
  <c r="J11" i="19"/>
  <c r="J13" i="19" s="1"/>
  <c r="A32" i="18"/>
  <c r="J14" i="16"/>
  <c r="J37" i="19"/>
  <c r="J21" i="16"/>
  <c r="J71" i="16"/>
  <c r="M12" i="17"/>
  <c r="N11" i="17"/>
  <c r="N12" i="17" s="1"/>
  <c r="M14" i="17" l="1"/>
  <c r="M16" i="17" s="1"/>
  <c r="N14" i="17"/>
  <c r="N16" i="17" s="1"/>
  <c r="A3" i="18"/>
  <c r="A13" i="5" s="1"/>
  <c r="A3" i="13"/>
  <c r="M20" i="19"/>
  <c r="M33" i="19"/>
  <c r="M13" i="17"/>
  <c r="M5" i="17" s="1"/>
  <c r="M4" i="17"/>
  <c r="M4" i="19" s="1"/>
  <c r="N13" i="17"/>
  <c r="N5" i="17" s="1"/>
  <c r="N5" i="19" s="1"/>
  <c r="N4" i="17"/>
  <c r="N4" i="19" s="1"/>
  <c r="O11" i="17"/>
  <c r="O12" i="17" s="1"/>
  <c r="N2" i="17"/>
  <c r="N2" i="19" s="1"/>
  <c r="M11" i="1"/>
  <c r="M6" i="17" l="1"/>
  <c r="M6" i="19" s="1"/>
  <c r="N6" i="17"/>
  <c r="N6" i="19" s="1"/>
  <c r="O14" i="17"/>
  <c r="O16" i="17" s="1"/>
  <c r="M5" i="19"/>
  <c r="N19" i="19"/>
  <c r="N20" i="19" s="1"/>
  <c r="N33" i="19"/>
  <c r="M22" i="19"/>
  <c r="M24" i="19" s="1"/>
  <c r="N3" i="17"/>
  <c r="N3" i="19" s="1"/>
  <c r="M3" i="17"/>
  <c r="M3" i="19" s="1"/>
  <c r="O13" i="17"/>
  <c r="O5" i="17" s="1"/>
  <c r="O5" i="19" s="1"/>
  <c r="O4" i="17"/>
  <c r="O4" i="19" s="1"/>
  <c r="P11" i="17"/>
  <c r="P12" i="17" s="1"/>
  <c r="O2" i="17"/>
  <c r="O2" i="19" s="1"/>
  <c r="M12" i="1"/>
  <c r="M14" i="1" s="1"/>
  <c r="M2" i="1"/>
  <c r="M2" i="16" s="1"/>
  <c r="N11" i="1"/>
  <c r="O6" i="17" l="1"/>
  <c r="O6" i="19" s="1"/>
  <c r="P14" i="17"/>
  <c r="P16" i="17" s="1"/>
  <c r="N17" i="19"/>
  <c r="N22" i="19" s="1"/>
  <c r="N24" i="19" s="1"/>
  <c r="O19" i="19"/>
  <c r="O20" i="19" s="1"/>
  <c r="O33" i="19"/>
  <c r="P13" i="17"/>
  <c r="P5" i="17" s="1"/>
  <c r="P5" i="19" s="1"/>
  <c r="P4" i="17"/>
  <c r="P4" i="19" s="1"/>
  <c r="O3" i="17"/>
  <c r="O3" i="19" s="1"/>
  <c r="Q11" i="17"/>
  <c r="Q12" i="17" s="1"/>
  <c r="P2" i="17"/>
  <c r="P2" i="19" s="1"/>
  <c r="M2" i="9"/>
  <c r="M28" i="1"/>
  <c r="M27" i="1"/>
  <c r="M56" i="16" s="1"/>
  <c r="M18" i="1"/>
  <c r="M13" i="1"/>
  <c r="O11" i="1"/>
  <c r="N12" i="1"/>
  <c r="N2" i="1"/>
  <c r="N2" i="16" s="1"/>
  <c r="M3" i="1"/>
  <c r="M3" i="16" s="1"/>
  <c r="P6" i="17" l="1"/>
  <c r="P6" i="19" s="1"/>
  <c r="Q14" i="17"/>
  <c r="Q16" i="17" s="1"/>
  <c r="O17" i="19"/>
  <c r="O22" i="19" s="1"/>
  <c r="O24" i="19" s="1"/>
  <c r="P19" i="19"/>
  <c r="P20" i="19" s="1"/>
  <c r="P33" i="19"/>
  <c r="M89" i="16"/>
  <c r="M67" i="16"/>
  <c r="M78" i="16"/>
  <c r="M80" i="16" s="1"/>
  <c r="M49" i="16"/>
  <c r="M38" i="16"/>
  <c r="M40" i="16" s="1"/>
  <c r="P21" i="17"/>
  <c r="P22" i="17"/>
  <c r="P35" i="19" s="1"/>
  <c r="M22" i="17"/>
  <c r="M35" i="19" s="1"/>
  <c r="M43" i="19" s="1"/>
  <c r="N22" i="17"/>
  <c r="N35" i="19" s="1"/>
  <c r="N43" i="19" s="1"/>
  <c r="O22" i="17"/>
  <c r="O35" i="19" s="1"/>
  <c r="O43" i="19" s="1"/>
  <c r="N21" i="17"/>
  <c r="M21" i="17"/>
  <c r="O21" i="17"/>
  <c r="P3" i="17"/>
  <c r="P3" i="19" s="1"/>
  <c r="Q13" i="17"/>
  <c r="Q5" i="17" s="1"/>
  <c r="Q5" i="19" s="1"/>
  <c r="Q4" i="17"/>
  <c r="Q4" i="19" s="1"/>
  <c r="R11" i="17"/>
  <c r="R12" i="17" s="1"/>
  <c r="Q2" i="17"/>
  <c r="Q2" i="19" s="1"/>
  <c r="N2" i="9"/>
  <c r="N27" i="1"/>
  <c r="N56" i="16" s="1"/>
  <c r="N28" i="1"/>
  <c r="M3" i="9"/>
  <c r="M15" i="1"/>
  <c r="N14" i="1"/>
  <c r="N13" i="1"/>
  <c r="M17" i="1"/>
  <c r="M19" i="1" s="1"/>
  <c r="M7" i="1" s="1"/>
  <c r="M7" i="16" s="1"/>
  <c r="P11" i="1"/>
  <c r="O2" i="1"/>
  <c r="O2" i="16" s="1"/>
  <c r="O12" i="1"/>
  <c r="N3" i="1"/>
  <c r="N3" i="16" s="1"/>
  <c r="Q21" i="17" l="1"/>
  <c r="Q6" i="17"/>
  <c r="Q6" i="19" s="1"/>
  <c r="Q22" i="17"/>
  <c r="Q35" i="19" s="1"/>
  <c r="R14" i="17"/>
  <c r="R16" i="17" s="1"/>
  <c r="P17" i="19"/>
  <c r="P22" i="19" s="1"/>
  <c r="P24" i="19" s="1"/>
  <c r="Q19" i="19"/>
  <c r="Q20" i="19" s="1"/>
  <c r="P43" i="19"/>
  <c r="P44" i="19" s="1"/>
  <c r="Q33" i="19"/>
  <c r="O44" i="19"/>
  <c r="N44" i="19"/>
  <c r="M44" i="19"/>
  <c r="N89" i="16"/>
  <c r="N67" i="16"/>
  <c r="N78" i="16"/>
  <c r="N80" i="16" s="1"/>
  <c r="N49" i="16"/>
  <c r="N38" i="16"/>
  <c r="N40" i="16" s="1"/>
  <c r="M20" i="1"/>
  <c r="M6" i="1" s="1"/>
  <c r="M6" i="16" s="1"/>
  <c r="M28" i="16" s="1"/>
  <c r="R13" i="17"/>
  <c r="R5" i="17" s="1"/>
  <c r="R5" i="19" s="1"/>
  <c r="R4" i="17"/>
  <c r="R4" i="19" s="1"/>
  <c r="Q3" i="17"/>
  <c r="Q3" i="19" s="1"/>
  <c r="S11" i="17"/>
  <c r="S12" i="17" s="1"/>
  <c r="R2" i="17"/>
  <c r="R2" i="19" s="1"/>
  <c r="N3" i="9"/>
  <c r="O2" i="9"/>
  <c r="O28" i="1"/>
  <c r="O27" i="1"/>
  <c r="O56" i="16" s="1"/>
  <c r="N18" i="1"/>
  <c r="N15" i="1"/>
  <c r="M22" i="1"/>
  <c r="M16" i="16" s="1"/>
  <c r="O14" i="1"/>
  <c r="O13" i="1"/>
  <c r="N17" i="1"/>
  <c r="O3" i="1"/>
  <c r="O3" i="16" s="1"/>
  <c r="Q11" i="1"/>
  <c r="P2" i="1"/>
  <c r="P2" i="16" s="1"/>
  <c r="P12" i="1"/>
  <c r="R6" i="17" l="1"/>
  <c r="R6" i="19" s="1"/>
  <c r="R21" i="17"/>
  <c r="R22" i="17"/>
  <c r="R35" i="19" s="1"/>
  <c r="Q43" i="19"/>
  <c r="Q44" i="19" s="1"/>
  <c r="S14" i="17"/>
  <c r="S16" i="17" s="1"/>
  <c r="M91" i="16"/>
  <c r="M23" i="9" s="1"/>
  <c r="Q17" i="19"/>
  <c r="Q22" i="19" s="1"/>
  <c r="Q24" i="19" s="1"/>
  <c r="M46" i="19"/>
  <c r="M48" i="19" s="1"/>
  <c r="R19" i="19"/>
  <c r="R20" i="19" s="1"/>
  <c r="R33" i="19"/>
  <c r="R43" i="19" s="1"/>
  <c r="M17" i="16"/>
  <c r="M19" i="16" s="1"/>
  <c r="M23" i="16" s="1"/>
  <c r="M33" i="16" s="1"/>
  <c r="M58" i="16"/>
  <c r="M62" i="16" s="1"/>
  <c r="M20" i="9" s="1"/>
  <c r="M69" i="16"/>
  <c r="M73" i="16" s="1"/>
  <c r="M21" i="9" s="1"/>
  <c r="M51" i="16"/>
  <c r="O89" i="16"/>
  <c r="O67" i="16"/>
  <c r="O78" i="16"/>
  <c r="O80" i="16" s="1"/>
  <c r="O49" i="16"/>
  <c r="O38" i="16"/>
  <c r="O40" i="16" s="1"/>
  <c r="M6" i="9"/>
  <c r="S13" i="17"/>
  <c r="S5" i="17" s="1"/>
  <c r="S5" i="19" s="1"/>
  <c r="S4" i="17"/>
  <c r="S4" i="19" s="1"/>
  <c r="R3" i="17"/>
  <c r="R3" i="19" s="1"/>
  <c r="T11" i="17"/>
  <c r="T12" i="17" s="1"/>
  <c r="S2" i="17"/>
  <c r="S2" i="19" s="1"/>
  <c r="P2" i="9"/>
  <c r="P27" i="1"/>
  <c r="P56" i="16" s="1"/>
  <c r="P28" i="1"/>
  <c r="O3" i="9"/>
  <c r="N22" i="1"/>
  <c r="N16" i="16" s="1"/>
  <c r="O18" i="1"/>
  <c r="O15" i="1"/>
  <c r="N19" i="1"/>
  <c r="P13" i="1"/>
  <c r="P14" i="1"/>
  <c r="O17" i="1"/>
  <c r="P3" i="1"/>
  <c r="P3" i="16" s="1"/>
  <c r="R11" i="1"/>
  <c r="Q12" i="1"/>
  <c r="Q2" i="1"/>
  <c r="Q2" i="16" s="1"/>
  <c r="R44" i="19" l="1"/>
  <c r="S6" i="17"/>
  <c r="S6" i="19" s="1"/>
  <c r="S21" i="17"/>
  <c r="S22" i="17"/>
  <c r="S35" i="19" s="1"/>
  <c r="T14" i="17"/>
  <c r="T16" i="17" s="1"/>
  <c r="M42" i="16"/>
  <c r="M44" i="16" s="1"/>
  <c r="M82" i="16"/>
  <c r="M84" i="16" s="1"/>
  <c r="M22" i="9" s="1"/>
  <c r="N41" i="19"/>
  <c r="N46" i="19" s="1"/>
  <c r="N48" i="19" s="1"/>
  <c r="R17" i="19"/>
  <c r="R22" i="19" s="1"/>
  <c r="R24" i="19" s="1"/>
  <c r="S19" i="19"/>
  <c r="S20" i="19" s="1"/>
  <c r="N20" i="1"/>
  <c r="N6" i="1" s="1"/>
  <c r="N6" i="16" s="1"/>
  <c r="N28" i="16" s="1"/>
  <c r="N7" i="1"/>
  <c r="N7" i="16" s="1"/>
  <c r="S33" i="19"/>
  <c r="P78" i="16"/>
  <c r="P80" i="16" s="1"/>
  <c r="P89" i="16"/>
  <c r="P67" i="16"/>
  <c r="P38" i="16"/>
  <c r="P40" i="16" s="1"/>
  <c r="P49" i="16"/>
  <c r="M14" i="9"/>
  <c r="T21" i="17"/>
  <c r="T13" i="17"/>
  <c r="T5" i="17" s="1"/>
  <c r="T5" i="19" s="1"/>
  <c r="T4" i="17"/>
  <c r="T4" i="19" s="1"/>
  <c r="S3" i="17"/>
  <c r="S3" i="19" s="1"/>
  <c r="T2" i="17"/>
  <c r="T2" i="19" s="1"/>
  <c r="U11" i="17"/>
  <c r="U12" i="17" s="1"/>
  <c r="Q2" i="9"/>
  <c r="Q27" i="1"/>
  <c r="Q56" i="16" s="1"/>
  <c r="Q28" i="1"/>
  <c r="P3" i="9"/>
  <c r="O19" i="1"/>
  <c r="O22" i="1"/>
  <c r="O16" i="16" s="1"/>
  <c r="P18" i="1"/>
  <c r="P15" i="1"/>
  <c r="Q13" i="1"/>
  <c r="Q14" i="1"/>
  <c r="P17" i="1"/>
  <c r="Q3" i="1"/>
  <c r="Q3" i="16" s="1"/>
  <c r="S11" i="1"/>
  <c r="R2" i="1"/>
  <c r="R2" i="16" s="1"/>
  <c r="R12" i="1"/>
  <c r="T6" i="17" l="1"/>
  <c r="T6" i="19" s="1"/>
  <c r="T22" i="17"/>
  <c r="T35" i="19" s="1"/>
  <c r="S43" i="19"/>
  <c r="S44" i="19" s="1"/>
  <c r="U14" i="17"/>
  <c r="U16" i="17" s="1"/>
  <c r="N91" i="16"/>
  <c r="N23" i="9" s="1"/>
  <c r="O41" i="19"/>
  <c r="O46" i="19" s="1"/>
  <c r="O48" i="19" s="1"/>
  <c r="S17" i="19"/>
  <c r="S22" i="19" s="1"/>
  <c r="S24" i="19" s="1"/>
  <c r="T19" i="19"/>
  <c r="T20" i="19" s="1"/>
  <c r="N58" i="16"/>
  <c r="N62" i="16" s="1"/>
  <c r="N20" i="9" s="1"/>
  <c r="N17" i="16"/>
  <c r="N19" i="16" s="1"/>
  <c r="N23" i="16" s="1"/>
  <c r="O20" i="1"/>
  <c r="O6" i="1" s="1"/>
  <c r="O6" i="16" s="1"/>
  <c r="O28" i="16" s="1"/>
  <c r="O7" i="1"/>
  <c r="O7" i="16" s="1"/>
  <c r="N69" i="16"/>
  <c r="N73" i="16" s="1"/>
  <c r="N21" i="9" s="1"/>
  <c r="N51" i="16"/>
  <c r="N6" i="9"/>
  <c r="T33" i="19"/>
  <c r="T43" i="19" s="1"/>
  <c r="Q89" i="16"/>
  <c r="Q67" i="16"/>
  <c r="Q78" i="16"/>
  <c r="Q80" i="16" s="1"/>
  <c r="Q49" i="16"/>
  <c r="Q38" i="16"/>
  <c r="Q40" i="16" s="1"/>
  <c r="M13" i="9"/>
  <c r="M25" i="9"/>
  <c r="U13" i="17"/>
  <c r="U5" i="17" s="1"/>
  <c r="U5" i="19" s="1"/>
  <c r="U4" i="17"/>
  <c r="U4" i="19" s="1"/>
  <c r="T3" i="17"/>
  <c r="T3" i="19" s="1"/>
  <c r="V11" i="17"/>
  <c r="V12" i="17" s="1"/>
  <c r="U2" i="17"/>
  <c r="U2" i="19" s="1"/>
  <c r="R2" i="9"/>
  <c r="R27" i="1"/>
  <c r="R56" i="16" s="1"/>
  <c r="R28" i="1"/>
  <c r="Q3" i="9"/>
  <c r="P22" i="1"/>
  <c r="P16" i="16" s="1"/>
  <c r="Q18" i="1"/>
  <c r="Q15" i="1"/>
  <c r="P19" i="1"/>
  <c r="R13" i="1"/>
  <c r="R14" i="1"/>
  <c r="Q17" i="1"/>
  <c r="R3" i="1"/>
  <c r="R3" i="16" s="1"/>
  <c r="T11" i="1"/>
  <c r="S12" i="1"/>
  <c r="S2" i="1"/>
  <c r="S2" i="16" s="1"/>
  <c r="U21" i="17" l="1"/>
  <c r="U22" i="17"/>
  <c r="U35" i="19" s="1"/>
  <c r="U6" i="17"/>
  <c r="U6" i="19" s="1"/>
  <c r="T44" i="19"/>
  <c r="V14" i="17"/>
  <c r="V16" i="17" s="1"/>
  <c r="N33" i="16"/>
  <c r="O91" i="16"/>
  <c r="O23" i="9" s="1"/>
  <c r="P41" i="19"/>
  <c r="P46" i="19" s="1"/>
  <c r="P48" i="19" s="1"/>
  <c r="T17" i="19"/>
  <c r="T22" i="19" s="1"/>
  <c r="T24" i="19" s="1"/>
  <c r="U19" i="19"/>
  <c r="U20" i="19" s="1"/>
  <c r="O51" i="16"/>
  <c r="P20" i="1"/>
  <c r="P6" i="1" s="1"/>
  <c r="P6" i="16" s="1"/>
  <c r="P28" i="16" s="1"/>
  <c r="P7" i="1"/>
  <c r="P7" i="16" s="1"/>
  <c r="O6" i="9"/>
  <c r="O17" i="16"/>
  <c r="O19" i="16" s="1"/>
  <c r="O23" i="16" s="1"/>
  <c r="O69" i="16"/>
  <c r="O73" i="16" s="1"/>
  <c r="O21" i="9" s="1"/>
  <c r="O58" i="16"/>
  <c r="O62" i="16" s="1"/>
  <c r="O20" i="9" s="1"/>
  <c r="U33" i="19"/>
  <c r="U43" i="19" s="1"/>
  <c r="U44" i="19" s="1"/>
  <c r="R89" i="16"/>
  <c r="R67" i="16"/>
  <c r="R78" i="16"/>
  <c r="R80" i="16" s="1"/>
  <c r="R49" i="16"/>
  <c r="R38" i="16"/>
  <c r="R40" i="16" s="1"/>
  <c r="N14" i="9"/>
  <c r="V13" i="17"/>
  <c r="V5" i="17" s="1"/>
  <c r="V5" i="19" s="1"/>
  <c r="V4" i="17"/>
  <c r="V4" i="19" s="1"/>
  <c r="U3" i="17"/>
  <c r="U3" i="19" s="1"/>
  <c r="W11" i="17"/>
  <c r="V2" i="17"/>
  <c r="V2" i="19" s="1"/>
  <c r="R3" i="9"/>
  <c r="S2" i="9"/>
  <c r="S27" i="1"/>
  <c r="S56" i="16" s="1"/>
  <c r="S28" i="1"/>
  <c r="Q22" i="1"/>
  <c r="Q16" i="16" s="1"/>
  <c r="R18" i="1"/>
  <c r="R15" i="1"/>
  <c r="Q19" i="1"/>
  <c r="S13" i="1"/>
  <c r="S14" i="1"/>
  <c r="R17" i="1"/>
  <c r="S3" i="1"/>
  <c r="S3" i="16" s="1"/>
  <c r="U11" i="1"/>
  <c r="T2" i="1"/>
  <c r="T2" i="16" s="1"/>
  <c r="T12" i="1"/>
  <c r="M73" i="9" l="1"/>
  <c r="V6" i="17"/>
  <c r="V6" i="19" s="1"/>
  <c r="V22" i="17"/>
  <c r="V35" i="19" s="1"/>
  <c r="V21" i="17"/>
  <c r="O33" i="16"/>
  <c r="N42" i="16"/>
  <c r="N44" i="16" s="1"/>
  <c r="N13" i="9" s="1"/>
  <c r="N82" i="16"/>
  <c r="N84" i="16" s="1"/>
  <c r="N22" i="9" s="1"/>
  <c r="N25" i="9" s="1"/>
  <c r="P69" i="16"/>
  <c r="P73" i="16" s="1"/>
  <c r="P21" i="9" s="1"/>
  <c r="Q41" i="19"/>
  <c r="Q46" i="19" s="1"/>
  <c r="Q48" i="19" s="1"/>
  <c r="U17" i="19"/>
  <c r="U22" i="19" s="1"/>
  <c r="U24" i="19" s="1"/>
  <c r="P6" i="9"/>
  <c r="V19" i="19"/>
  <c r="V20" i="19" s="1"/>
  <c r="P17" i="16"/>
  <c r="P19" i="16" s="1"/>
  <c r="P23" i="16" s="1"/>
  <c r="P91" i="16"/>
  <c r="P23" i="9" s="1"/>
  <c r="P51" i="16"/>
  <c r="Q20" i="1"/>
  <c r="Q6" i="1" s="1"/>
  <c r="Q6" i="16" s="1"/>
  <c r="Q28" i="16" s="1"/>
  <c r="Q7" i="1"/>
  <c r="Q7" i="16" s="1"/>
  <c r="P58" i="16"/>
  <c r="P62" i="16" s="1"/>
  <c r="P20" i="9" s="1"/>
  <c r="V33" i="19"/>
  <c r="S49" i="16"/>
  <c r="S89" i="16"/>
  <c r="S67" i="16"/>
  <c r="S78" i="16"/>
  <c r="S80" i="16" s="1"/>
  <c r="S38" i="16"/>
  <c r="S40" i="16" s="1"/>
  <c r="O14" i="9"/>
  <c r="W12" i="17"/>
  <c r="X11" i="17"/>
  <c r="V3" i="17"/>
  <c r="V3" i="19" s="1"/>
  <c r="W2" i="17"/>
  <c r="W2" i="19" s="1"/>
  <c r="T2" i="9"/>
  <c r="T27" i="1"/>
  <c r="T56" i="16" s="1"/>
  <c r="T28" i="1"/>
  <c r="S3" i="9"/>
  <c r="R22" i="1"/>
  <c r="R16" i="16" s="1"/>
  <c r="S18" i="1"/>
  <c r="S15" i="1"/>
  <c r="R19" i="1"/>
  <c r="T14" i="1"/>
  <c r="T13" i="1"/>
  <c r="S17" i="1"/>
  <c r="T3" i="1"/>
  <c r="T3" i="16" s="1"/>
  <c r="U2" i="1"/>
  <c r="U2" i="16" s="1"/>
  <c r="U12" i="1"/>
  <c r="V11" i="1"/>
  <c r="V43" i="19" l="1"/>
  <c r="V44" i="19" s="1"/>
  <c r="W14" i="17"/>
  <c r="W6" i="17" s="1"/>
  <c r="W6" i="19" s="1"/>
  <c r="P33" i="16"/>
  <c r="O42" i="16"/>
  <c r="O44" i="16" s="1"/>
  <c r="O13" i="9" s="1"/>
  <c r="O82" i="16"/>
  <c r="O84" i="16" s="1"/>
  <c r="O22" i="9" s="1"/>
  <c r="O25" i="9" s="1"/>
  <c r="Q51" i="16"/>
  <c r="R41" i="19"/>
  <c r="R46" i="19" s="1"/>
  <c r="R48" i="19" s="1"/>
  <c r="V17" i="19"/>
  <c r="V22" i="19" s="1"/>
  <c r="V24" i="19" s="1"/>
  <c r="W19" i="19"/>
  <c r="W20" i="19" s="1"/>
  <c r="Q91" i="16"/>
  <c r="Q23" i="9" s="1"/>
  <c r="Q6" i="9"/>
  <c r="Q17" i="16"/>
  <c r="Q19" i="16" s="1"/>
  <c r="Q23" i="16" s="1"/>
  <c r="Q69" i="16"/>
  <c r="Q73" i="16" s="1"/>
  <c r="Q21" i="9" s="1"/>
  <c r="Q58" i="16"/>
  <c r="Q62" i="16" s="1"/>
  <c r="Q20" i="9" s="1"/>
  <c r="R20" i="1"/>
  <c r="R6" i="1" s="1"/>
  <c r="R6" i="16" s="1"/>
  <c r="R28" i="16" s="1"/>
  <c r="R7" i="1"/>
  <c r="R7" i="16" s="1"/>
  <c r="W33" i="19"/>
  <c r="T89" i="16"/>
  <c r="T67" i="16"/>
  <c r="T78" i="16"/>
  <c r="T80" i="16" s="1"/>
  <c r="T49" i="16"/>
  <c r="T38" i="16"/>
  <c r="T40" i="16" s="1"/>
  <c r="P14" i="9"/>
  <c r="W13" i="17"/>
  <c r="W5" i="17" s="1"/>
  <c r="W5" i="19" s="1"/>
  <c r="W4" i="17"/>
  <c r="W4" i="19" s="1"/>
  <c r="X12" i="17"/>
  <c r="Y11" i="17"/>
  <c r="X2" i="17"/>
  <c r="X2" i="19" s="1"/>
  <c r="U2" i="9"/>
  <c r="U27" i="1"/>
  <c r="U56" i="16" s="1"/>
  <c r="U28" i="1"/>
  <c r="T3" i="9"/>
  <c r="S22" i="1"/>
  <c r="S16" i="16" s="1"/>
  <c r="T18" i="1"/>
  <c r="T15" i="1"/>
  <c r="S19" i="1"/>
  <c r="U14" i="1"/>
  <c r="U13" i="1"/>
  <c r="T17" i="1"/>
  <c r="V2" i="1"/>
  <c r="V2" i="16" s="1"/>
  <c r="V12" i="1"/>
  <c r="W11" i="1"/>
  <c r="U3" i="1"/>
  <c r="U3" i="16" s="1"/>
  <c r="N73" i="9" l="1"/>
  <c r="W22" i="17"/>
  <c r="W35" i="19" s="1"/>
  <c r="W43" i="19" s="1"/>
  <c r="W44" i="19" s="1"/>
  <c r="W21" i="17"/>
  <c r="W16" i="17"/>
  <c r="W3" i="17" s="1"/>
  <c r="W3" i="19" s="1"/>
  <c r="Q33" i="16"/>
  <c r="P82" i="16"/>
  <c r="P84" i="16" s="1"/>
  <c r="P22" i="9" s="1"/>
  <c r="P25" i="9" s="1"/>
  <c r="P42" i="16"/>
  <c r="P44" i="16" s="1"/>
  <c r="P13" i="9" s="1"/>
  <c r="R51" i="16"/>
  <c r="S41" i="19"/>
  <c r="S46" i="19" s="1"/>
  <c r="S48" i="19" s="1"/>
  <c r="W17" i="19"/>
  <c r="W22" i="19" s="1"/>
  <c r="W24" i="19" s="1"/>
  <c r="X19" i="19"/>
  <c r="X20" i="19" s="1"/>
  <c r="R6" i="9"/>
  <c r="R69" i="16"/>
  <c r="R73" i="16" s="1"/>
  <c r="R21" i="9" s="1"/>
  <c r="R91" i="16"/>
  <c r="R23" i="9" s="1"/>
  <c r="R17" i="16"/>
  <c r="R19" i="16" s="1"/>
  <c r="R23" i="16" s="1"/>
  <c r="R33" i="16" s="1"/>
  <c r="R82" i="16" s="1"/>
  <c r="R58" i="16"/>
  <c r="R62" i="16" s="1"/>
  <c r="R20" i="9" s="1"/>
  <c r="S20" i="1"/>
  <c r="S6" i="1" s="1"/>
  <c r="S6" i="16" s="1"/>
  <c r="S28" i="16" s="1"/>
  <c r="S7" i="1"/>
  <c r="S7" i="16" s="1"/>
  <c r="X33" i="19"/>
  <c r="U38" i="16"/>
  <c r="U40" i="16" s="1"/>
  <c r="U67" i="16"/>
  <c r="U78" i="16"/>
  <c r="U80" i="16" s="1"/>
  <c r="U89" i="16"/>
  <c r="U49" i="16"/>
  <c r="Q14" i="9"/>
  <c r="X13" i="17"/>
  <c r="X5" i="17" s="1"/>
  <c r="X5" i="19" s="1"/>
  <c r="X4" i="17"/>
  <c r="X4" i="19" s="1"/>
  <c r="X14" i="17"/>
  <c r="X16" i="17" s="1"/>
  <c r="Y2" i="17"/>
  <c r="Y2" i="19" s="1"/>
  <c r="Z11" i="17"/>
  <c r="Y12" i="17"/>
  <c r="V2" i="9"/>
  <c r="V28" i="1"/>
  <c r="V27" i="1"/>
  <c r="V56" i="16" s="1"/>
  <c r="U3" i="9"/>
  <c r="T22" i="1"/>
  <c r="T16" i="16" s="1"/>
  <c r="U18" i="1"/>
  <c r="U5" i="1" s="1"/>
  <c r="U5" i="16" s="1"/>
  <c r="U15" i="1"/>
  <c r="T19" i="1"/>
  <c r="U17" i="1"/>
  <c r="V14" i="1"/>
  <c r="V13" i="1"/>
  <c r="W2" i="1"/>
  <c r="W2" i="16" s="1"/>
  <c r="W12" i="1"/>
  <c r="V3" i="1"/>
  <c r="V3" i="16" s="1"/>
  <c r="A14" i="5"/>
  <c r="T5" i="1"/>
  <c r="T5" i="16" s="1"/>
  <c r="S5" i="1"/>
  <c r="S5" i="16" s="1"/>
  <c r="R5" i="1"/>
  <c r="R5" i="16" s="1"/>
  <c r="Q5" i="1"/>
  <c r="Q5" i="16" s="1"/>
  <c r="P5" i="1"/>
  <c r="P5" i="16" s="1"/>
  <c r="O5" i="1"/>
  <c r="O5" i="16" s="1"/>
  <c r="N5" i="1"/>
  <c r="N5" i="16" s="1"/>
  <c r="M5" i="1"/>
  <c r="T4" i="1"/>
  <c r="T4" i="16" s="1"/>
  <c r="S4" i="1"/>
  <c r="S4" i="16" s="1"/>
  <c r="R4" i="1"/>
  <c r="R4" i="16" s="1"/>
  <c r="Q4" i="1"/>
  <c r="Q4" i="16" s="1"/>
  <c r="N4" i="1"/>
  <c r="N4" i="16" s="1"/>
  <c r="J121" i="9" l="1"/>
  <c r="R42" i="16"/>
  <c r="R44" i="16" s="1"/>
  <c r="R13" i="9" s="1"/>
  <c r="Q42" i="16"/>
  <c r="Q44" i="16" s="1"/>
  <c r="Q13" i="9" s="1"/>
  <c r="Q82" i="16"/>
  <c r="Q84" i="16" s="1"/>
  <c r="Q22" i="9" s="1"/>
  <c r="Q25" i="9" s="1"/>
  <c r="M5" i="16"/>
  <c r="S69" i="16"/>
  <c r="S73" i="16" s="1"/>
  <c r="S21" i="9" s="1"/>
  <c r="T41" i="19"/>
  <c r="T46" i="19" s="1"/>
  <c r="T48" i="19" s="1"/>
  <c r="X17" i="19"/>
  <c r="X22" i="19" s="1"/>
  <c r="X24" i="19" s="1"/>
  <c r="S91" i="16"/>
  <c r="S23" i="9" s="1"/>
  <c r="Y19" i="19"/>
  <c r="Y20" i="19" s="1"/>
  <c r="S51" i="16"/>
  <c r="S58" i="16"/>
  <c r="S62" i="16" s="1"/>
  <c r="S20" i="9" s="1"/>
  <c r="S17" i="16"/>
  <c r="S19" i="16" s="1"/>
  <c r="S23" i="16" s="1"/>
  <c r="S6" i="9"/>
  <c r="R84" i="16"/>
  <c r="R22" i="9" s="1"/>
  <c r="R25" i="9" s="1"/>
  <c r="T20" i="1"/>
  <c r="T6" i="1" s="1"/>
  <c r="T6" i="16" s="1"/>
  <c r="T28" i="16" s="1"/>
  <c r="T7" i="1"/>
  <c r="T7" i="16" s="1"/>
  <c r="Y33" i="19"/>
  <c r="V49" i="16"/>
  <c r="V38" i="16"/>
  <c r="V40" i="16" s="1"/>
  <c r="V78" i="16"/>
  <c r="V80" i="16" s="1"/>
  <c r="V67" i="16"/>
  <c r="V89" i="16"/>
  <c r="R14" i="9"/>
  <c r="X3" i="17"/>
  <c r="X3" i="19" s="1"/>
  <c r="Y13" i="17"/>
  <c r="Y5" i="17" s="1"/>
  <c r="Y5" i="19" s="1"/>
  <c r="Y14" i="17"/>
  <c r="Y16" i="17" s="1"/>
  <c r="Y4" i="17"/>
  <c r="Y4" i="19" s="1"/>
  <c r="Z2" i="17"/>
  <c r="Z2" i="19" s="1"/>
  <c r="AA11" i="17"/>
  <c r="Z12" i="17"/>
  <c r="X21" i="17"/>
  <c r="X22" i="17"/>
  <c r="X35" i="19" s="1"/>
  <c r="X43" i="19" s="1"/>
  <c r="X6" i="17"/>
  <c r="X6" i="19" s="1"/>
  <c r="Q4" i="9"/>
  <c r="R4" i="9"/>
  <c r="V3" i="9"/>
  <c r="M5" i="9"/>
  <c r="Q5" i="9"/>
  <c r="U5" i="9"/>
  <c r="S5" i="9"/>
  <c r="T5" i="9"/>
  <c r="S4" i="9"/>
  <c r="T4" i="9"/>
  <c r="W2" i="9"/>
  <c r="W28" i="1"/>
  <c r="W27" i="1"/>
  <c r="W56" i="16" s="1"/>
  <c r="N5" i="9"/>
  <c r="O5" i="9"/>
  <c r="P5" i="9"/>
  <c r="R5" i="9"/>
  <c r="N4" i="9"/>
  <c r="U22" i="1"/>
  <c r="U16" i="16" s="1"/>
  <c r="V18" i="1"/>
  <c r="V15" i="1"/>
  <c r="U4" i="1"/>
  <c r="U4" i="16" s="1"/>
  <c r="U19" i="1"/>
  <c r="W13" i="1"/>
  <c r="W14" i="1"/>
  <c r="V17" i="1"/>
  <c r="V4" i="1" s="1"/>
  <c r="V4" i="16" s="1"/>
  <c r="W3" i="1"/>
  <c r="W3" i="16" s="1"/>
  <c r="O4" i="1"/>
  <c r="O4" i="16" s="1"/>
  <c r="P4" i="1"/>
  <c r="P4" i="16" s="1"/>
  <c r="S33" i="16" l="1"/>
  <c r="T51" i="16"/>
  <c r="U41" i="19"/>
  <c r="U46" i="19" s="1"/>
  <c r="U48" i="19" s="1"/>
  <c r="Y17" i="19"/>
  <c r="Y22" i="19" s="1"/>
  <c r="Y24" i="19" s="1"/>
  <c r="T6" i="9"/>
  <c r="T17" i="16"/>
  <c r="T19" i="16" s="1"/>
  <c r="T23" i="16" s="1"/>
  <c r="Z19" i="19"/>
  <c r="Z20" i="19" s="1"/>
  <c r="T69" i="16"/>
  <c r="T73" i="16" s="1"/>
  <c r="T21" i="9" s="1"/>
  <c r="T58" i="16"/>
  <c r="T62" i="16" s="1"/>
  <c r="T20" i="9" s="1"/>
  <c r="T91" i="16"/>
  <c r="T23" i="9" s="1"/>
  <c r="U20" i="1"/>
  <c r="U6" i="1" s="1"/>
  <c r="U6" i="16" s="1"/>
  <c r="U28" i="16" s="1"/>
  <c r="U7" i="1"/>
  <c r="U7" i="16" s="1"/>
  <c r="Z33" i="19"/>
  <c r="X44" i="19"/>
  <c r="W49" i="16"/>
  <c r="W38" i="16"/>
  <c r="W40" i="16" s="1"/>
  <c r="W89" i="16"/>
  <c r="W67" i="16"/>
  <c r="W78" i="16"/>
  <c r="W80" i="16" s="1"/>
  <c r="S14" i="9"/>
  <c r="Z13" i="17"/>
  <c r="Z5" i="17" s="1"/>
  <c r="Z5" i="19" s="1"/>
  <c r="Z14" i="17"/>
  <c r="Z16" i="17" s="1"/>
  <c r="Z4" i="17"/>
  <c r="Z4" i="19" s="1"/>
  <c r="Y21" i="17"/>
  <c r="Y22" i="17"/>
  <c r="Y35" i="19" s="1"/>
  <c r="Y43" i="19" s="1"/>
  <c r="Y6" i="17"/>
  <c r="Y6" i="19" s="1"/>
  <c r="AB11" i="17"/>
  <c r="AA12" i="17"/>
  <c r="AA2" i="17"/>
  <c r="AA2" i="19" s="1"/>
  <c r="Y3" i="17"/>
  <c r="Y3" i="19" s="1"/>
  <c r="W3" i="9"/>
  <c r="P4" i="9"/>
  <c r="O4" i="9"/>
  <c r="U4" i="9"/>
  <c r="V4" i="9"/>
  <c r="V22" i="1"/>
  <c r="V16" i="16" s="1"/>
  <c r="W18" i="1"/>
  <c r="W15" i="1"/>
  <c r="V19" i="1"/>
  <c r="V5" i="1"/>
  <c r="W17" i="1"/>
  <c r="W4" i="1" s="1"/>
  <c r="W4" i="16" s="1"/>
  <c r="Q16" i="9"/>
  <c r="P16" i="9"/>
  <c r="O16" i="9"/>
  <c r="R16" i="9"/>
  <c r="N16" i="9"/>
  <c r="M16" i="9"/>
  <c r="T33" i="16" l="1"/>
  <c r="S42" i="16"/>
  <c r="S44" i="16" s="1"/>
  <c r="S13" i="9" s="1"/>
  <c r="S16" i="9" s="1"/>
  <c r="S82" i="16"/>
  <c r="S84" i="16" s="1"/>
  <c r="S22" i="9" s="1"/>
  <c r="S25" i="9" s="1"/>
  <c r="V5" i="16"/>
  <c r="U17" i="16"/>
  <c r="U19" i="16" s="1"/>
  <c r="U23" i="16" s="1"/>
  <c r="U33" i="16" s="1"/>
  <c r="U82" i="16" s="1"/>
  <c r="U84" i="16" s="1"/>
  <c r="V41" i="19"/>
  <c r="V46" i="19" s="1"/>
  <c r="V48" i="19" s="1"/>
  <c r="Z17" i="19"/>
  <c r="Z22" i="19" s="1"/>
  <c r="Z24" i="19" s="1"/>
  <c r="AA19" i="19"/>
  <c r="AA20" i="19" s="1"/>
  <c r="U51" i="16"/>
  <c r="U69" i="16"/>
  <c r="U73" i="16" s="1"/>
  <c r="U21" i="9" s="1"/>
  <c r="U6" i="9"/>
  <c r="U91" i="16"/>
  <c r="U23" i="9" s="1"/>
  <c r="U58" i="16"/>
  <c r="U62" i="16" s="1"/>
  <c r="U20" i="9" s="1"/>
  <c r="V20" i="1"/>
  <c r="V6" i="1" s="1"/>
  <c r="V6" i="16" s="1"/>
  <c r="V28" i="16" s="1"/>
  <c r="V7" i="1"/>
  <c r="V7" i="16" s="1"/>
  <c r="AA33" i="19"/>
  <c r="Y44" i="19"/>
  <c r="W4" i="9"/>
  <c r="T14" i="9"/>
  <c r="Z21" i="17"/>
  <c r="Z22" i="17"/>
  <c r="Z35" i="19" s="1"/>
  <c r="Z43" i="19" s="1"/>
  <c r="Z6" i="17"/>
  <c r="Z6" i="19" s="1"/>
  <c r="Z3" i="17"/>
  <c r="Z3" i="19" s="1"/>
  <c r="AA13" i="17"/>
  <c r="AA5" i="17" s="1"/>
  <c r="AA5" i="19" s="1"/>
  <c r="AA14" i="17"/>
  <c r="AA16" i="17" s="1"/>
  <c r="AA4" i="17"/>
  <c r="AA4" i="19" s="1"/>
  <c r="AB2" i="17"/>
  <c r="AB2" i="19" s="1"/>
  <c r="AB12" i="17"/>
  <c r="AC11" i="17"/>
  <c r="V5" i="9"/>
  <c r="W22" i="1"/>
  <c r="W16" i="16" s="1"/>
  <c r="W19" i="1"/>
  <c r="W5" i="1"/>
  <c r="W5" i="16" s="1"/>
  <c r="U42" i="16" l="1"/>
  <c r="U44" i="16" s="1"/>
  <c r="U13" i="9" s="1"/>
  <c r="T42" i="16"/>
  <c r="T44" i="16" s="1"/>
  <c r="T13" i="9" s="1"/>
  <c r="T16" i="9" s="1"/>
  <c r="T82" i="16"/>
  <c r="T84" i="16" s="1"/>
  <c r="T22" i="9" s="1"/>
  <c r="T25" i="9" s="1"/>
  <c r="A33" i="1"/>
  <c r="A3" i="1" s="1"/>
  <c r="A19" i="5" s="1"/>
  <c r="V51" i="16"/>
  <c r="V14" i="9" s="1"/>
  <c r="W41" i="19"/>
  <c r="W46" i="19" s="1"/>
  <c r="W48" i="19" s="1"/>
  <c r="AA17" i="19"/>
  <c r="AA22" i="19" s="1"/>
  <c r="AA24" i="19" s="1"/>
  <c r="AB19" i="19"/>
  <c r="AB20" i="19" s="1"/>
  <c r="V6" i="9"/>
  <c r="V69" i="16"/>
  <c r="V73" i="16" s="1"/>
  <c r="V21" i="9" s="1"/>
  <c r="V58" i="16"/>
  <c r="V62" i="16" s="1"/>
  <c r="V20" i="9" s="1"/>
  <c r="V91" i="16"/>
  <c r="V23" i="9" s="1"/>
  <c r="W20" i="1"/>
  <c r="W6" i="1" s="1"/>
  <c r="W6" i="16" s="1"/>
  <c r="W28" i="16" s="1"/>
  <c r="W7" i="1"/>
  <c r="W7" i="16" s="1"/>
  <c r="V17" i="16"/>
  <c r="V19" i="16" s="1"/>
  <c r="V23" i="16" s="1"/>
  <c r="AB33" i="19"/>
  <c r="Z44" i="19"/>
  <c r="U14" i="9"/>
  <c r="U22" i="9"/>
  <c r="U25" i="9" s="1"/>
  <c r="AA3" i="17"/>
  <c r="AA3" i="19" s="1"/>
  <c r="AC2" i="17"/>
  <c r="AC2" i="19" s="1"/>
  <c r="AC12" i="17"/>
  <c r="AD11" i="17"/>
  <c r="AB13" i="17"/>
  <c r="AB5" i="17" s="1"/>
  <c r="AB5" i="19" s="1"/>
  <c r="AB14" i="17"/>
  <c r="AB16" i="17" s="1"/>
  <c r="AB4" i="17"/>
  <c r="AB4" i="19" s="1"/>
  <c r="AA22" i="17"/>
  <c r="AA35" i="19" s="1"/>
  <c r="AA43" i="19" s="1"/>
  <c r="AA6" i="17"/>
  <c r="AA6" i="19" s="1"/>
  <c r="AA21" i="17"/>
  <c r="W5" i="9"/>
  <c r="V33" i="16" l="1"/>
  <c r="W69" i="16"/>
  <c r="W73" i="16" s="1"/>
  <c r="W21" i="9" s="1"/>
  <c r="J21" i="9" s="1"/>
  <c r="X41" i="19"/>
  <c r="X46" i="19" s="1"/>
  <c r="X48" i="19" s="1"/>
  <c r="AB17" i="19"/>
  <c r="AB22" i="19" s="1"/>
  <c r="AB24" i="19" s="1"/>
  <c r="AC19" i="19"/>
  <c r="AC20" i="19" s="1"/>
  <c r="W58" i="16"/>
  <c r="W62" i="16" s="1"/>
  <c r="W20" i="9" s="1"/>
  <c r="J20" i="9" s="1"/>
  <c r="W91" i="16"/>
  <c r="W23" i="9" s="1"/>
  <c r="J23" i="9" s="1"/>
  <c r="W51" i="16"/>
  <c r="W14" i="9" s="1"/>
  <c r="J14" i="9" s="1"/>
  <c r="W17" i="16"/>
  <c r="W19" i="16" s="1"/>
  <c r="W23" i="16" s="1"/>
  <c r="W6" i="9"/>
  <c r="AC33" i="19"/>
  <c r="AA44" i="19"/>
  <c r="U16" i="9"/>
  <c r="AB3" i="17"/>
  <c r="AB3" i="19" s="1"/>
  <c r="AB22" i="17"/>
  <c r="AB35" i="19" s="1"/>
  <c r="AB43" i="19" s="1"/>
  <c r="AB6" i="17"/>
  <c r="AB6" i="19" s="1"/>
  <c r="AB21" i="17"/>
  <c r="AC14" i="17"/>
  <c r="AC16" i="17" s="1"/>
  <c r="AC13" i="17"/>
  <c r="AC5" i="17" s="1"/>
  <c r="AC5" i="19" s="1"/>
  <c r="AC4" i="17"/>
  <c r="AC4" i="19" s="1"/>
  <c r="AE11" i="17"/>
  <c r="AD12" i="17"/>
  <c r="AD2" i="17"/>
  <c r="AD2" i="19" s="1"/>
  <c r="W33" i="16" l="1"/>
  <c r="V82" i="16"/>
  <c r="V84" i="16" s="1"/>
  <c r="V22" i="9" s="1"/>
  <c r="V25" i="9" s="1"/>
  <c r="V42" i="16"/>
  <c r="V44" i="16" s="1"/>
  <c r="V13" i="9" s="1"/>
  <c r="V16" i="9" s="1"/>
  <c r="Y41" i="19"/>
  <c r="Y46" i="19" s="1"/>
  <c r="Y48" i="19" s="1"/>
  <c r="AC17" i="19"/>
  <c r="AC22" i="19" s="1"/>
  <c r="AC24" i="19" s="1"/>
  <c r="AD19" i="19"/>
  <c r="AD20" i="19" s="1"/>
  <c r="AD33" i="19"/>
  <c r="AB44" i="19"/>
  <c r="AC3" i="17"/>
  <c r="AC3" i="19" s="1"/>
  <c r="AD14" i="17"/>
  <c r="AD16" i="17" s="1"/>
  <c r="AD13" i="17"/>
  <c r="AD5" i="17" s="1"/>
  <c r="AD5" i="19" s="1"/>
  <c r="AD4" i="17"/>
  <c r="AD4" i="19" s="1"/>
  <c r="AF11" i="17"/>
  <c r="AE12" i="17"/>
  <c r="AE2" i="17"/>
  <c r="AE2" i="19" s="1"/>
  <c r="AC21" i="17"/>
  <c r="AC22" i="17"/>
  <c r="AC35" i="19" s="1"/>
  <c r="AC43" i="19" s="1"/>
  <c r="AC6" i="17"/>
  <c r="AC6" i="19" s="1"/>
  <c r="M4" i="1"/>
  <c r="M4" i="16" s="1"/>
  <c r="W82" i="16" l="1"/>
  <c r="W84" i="16" s="1"/>
  <c r="W22" i="9" s="1"/>
  <c r="J22" i="9" s="1"/>
  <c r="J25" i="9" s="1"/>
  <c r="W42" i="16"/>
  <c r="W44" i="16" s="1"/>
  <c r="W13" i="9" s="1"/>
  <c r="J13" i="9" s="1"/>
  <c r="J16" i="9" s="1"/>
  <c r="Z41" i="19"/>
  <c r="Z46" i="19" s="1"/>
  <c r="Z48" i="19" s="1"/>
  <c r="AD17" i="19"/>
  <c r="AD22" i="19" s="1"/>
  <c r="AD24" i="19" s="1"/>
  <c r="AE19" i="19"/>
  <c r="AE20" i="19" s="1"/>
  <c r="AE33" i="19"/>
  <c r="AC44" i="19"/>
  <c r="AE13" i="17"/>
  <c r="AE5" i="17" s="1"/>
  <c r="AE5" i="19" s="1"/>
  <c r="AE14" i="17"/>
  <c r="AE16" i="17" s="1"/>
  <c r="AE4" i="17"/>
  <c r="AE4" i="19" s="1"/>
  <c r="AF12" i="17"/>
  <c r="AF2" i="17"/>
  <c r="AF2" i="19" s="1"/>
  <c r="AG11" i="17"/>
  <c r="AD3" i="17"/>
  <c r="AD3" i="19" s="1"/>
  <c r="AD22" i="17"/>
  <c r="AD35" i="19" s="1"/>
  <c r="AD43" i="19" s="1"/>
  <c r="AD6" i="17"/>
  <c r="AD6" i="19" s="1"/>
  <c r="AD21" i="17"/>
  <c r="M4" i="9"/>
  <c r="W16" i="9" l="1"/>
  <c r="W25" i="9"/>
  <c r="AA41" i="19"/>
  <c r="AA46" i="19" s="1"/>
  <c r="AA48" i="19" s="1"/>
  <c r="AE17" i="19"/>
  <c r="AE22" i="19" s="1"/>
  <c r="AE24" i="19" s="1"/>
  <c r="AF19" i="19"/>
  <c r="AF20" i="19" s="1"/>
  <c r="AF33" i="19"/>
  <c r="AD44" i="19"/>
  <c r="J27" i="9"/>
  <c r="AH11" i="17"/>
  <c r="AG2" i="17"/>
  <c r="AG2" i="19" s="1"/>
  <c r="AG12" i="17"/>
  <c r="AF14" i="17"/>
  <c r="AF16" i="17" s="1"/>
  <c r="AF4" i="17"/>
  <c r="AF4" i="19" s="1"/>
  <c r="AF13" i="17"/>
  <c r="AF5" i="17" s="1"/>
  <c r="AF5" i="19" s="1"/>
  <c r="AE3" i="17"/>
  <c r="AE3" i="19" s="1"/>
  <c r="AE21" i="17"/>
  <c r="AE22" i="17"/>
  <c r="AE35" i="19" s="1"/>
  <c r="AE43" i="19" s="1"/>
  <c r="AE6" i="17"/>
  <c r="AE6" i="19" s="1"/>
  <c r="J103" i="9" l="1"/>
  <c r="AB41" i="19"/>
  <c r="AB46" i="19" s="1"/>
  <c r="AB48" i="19" s="1"/>
  <c r="AF17" i="19"/>
  <c r="AF22" i="19" s="1"/>
  <c r="AF24" i="19" s="1"/>
  <c r="AG19" i="19"/>
  <c r="AG20" i="19" s="1"/>
  <c r="AG33" i="19"/>
  <c r="AE44" i="19"/>
  <c r="J28" i="9"/>
  <c r="AF3" i="17"/>
  <c r="AF3" i="19" s="1"/>
  <c r="AF6" i="17"/>
  <c r="AF6" i="19" s="1"/>
  <c r="AF22" i="17"/>
  <c r="AF35" i="19" s="1"/>
  <c r="AF43" i="19" s="1"/>
  <c r="AF21" i="17"/>
  <c r="AG4" i="17"/>
  <c r="AG4" i="19" s="1"/>
  <c r="AG14" i="17"/>
  <c r="AG16" i="17" s="1"/>
  <c r="AG13" i="17"/>
  <c r="AG5" i="17" s="1"/>
  <c r="AG5" i="19" s="1"/>
  <c r="AH12" i="17"/>
  <c r="AI11" i="17"/>
  <c r="AH2" i="17"/>
  <c r="AH2" i="19" s="1"/>
  <c r="AC41" i="19" l="1"/>
  <c r="AC46" i="19" s="1"/>
  <c r="AC48" i="19" s="1"/>
  <c r="AG17" i="19"/>
  <c r="AG22" i="19" s="1"/>
  <c r="AG24" i="19" s="1"/>
  <c r="AH19" i="19"/>
  <c r="AH20" i="19" s="1"/>
  <c r="AH33" i="19"/>
  <c r="AF44" i="19"/>
  <c r="AH4" i="17"/>
  <c r="AH4" i="19" s="1"/>
  <c r="AH14" i="17"/>
  <c r="AH16" i="17" s="1"/>
  <c r="AH13" i="17"/>
  <c r="AH5" i="17" s="1"/>
  <c r="AH5" i="19" s="1"/>
  <c r="AG22" i="17"/>
  <c r="AG35" i="19" s="1"/>
  <c r="AG43" i="19" s="1"/>
  <c r="AG21" i="17"/>
  <c r="AG6" i="17"/>
  <c r="AG6" i="19" s="1"/>
  <c r="AG3" i="17"/>
  <c r="AG3" i="19" s="1"/>
  <c r="AI12" i="17"/>
  <c r="AI2" i="17"/>
  <c r="AI2" i="19" s="1"/>
  <c r="AJ11" i="17"/>
  <c r="AD41" i="19" l="1"/>
  <c r="AD46" i="19" s="1"/>
  <c r="AD48" i="19" s="1"/>
  <c r="AH17" i="19"/>
  <c r="AH22" i="19" s="1"/>
  <c r="AH24" i="19" s="1"/>
  <c r="AI19" i="19"/>
  <c r="AI20" i="19" s="1"/>
  <c r="AI33" i="19"/>
  <c r="AG44" i="19"/>
  <c r="AJ12" i="17"/>
  <c r="AJ2" i="17"/>
  <c r="AJ2" i="19" s="1"/>
  <c r="AK11" i="17"/>
  <c r="AI14" i="17"/>
  <c r="AI16" i="17" s="1"/>
  <c r="AI13" i="17"/>
  <c r="AI5" i="17" s="1"/>
  <c r="AI5" i="19" s="1"/>
  <c r="AI4" i="17"/>
  <c r="AI4" i="19" s="1"/>
  <c r="AH22" i="17"/>
  <c r="AH35" i="19" s="1"/>
  <c r="AH43" i="19" s="1"/>
  <c r="AH21" i="17"/>
  <c r="AH6" i="17"/>
  <c r="AH6" i="19" s="1"/>
  <c r="AH3" i="17"/>
  <c r="AH3" i="19" s="1"/>
  <c r="AE41" i="19" l="1"/>
  <c r="AE46" i="19" s="1"/>
  <c r="AE48" i="19" s="1"/>
  <c r="AI17" i="19"/>
  <c r="AI22" i="19" s="1"/>
  <c r="AI24" i="19" s="1"/>
  <c r="AJ19" i="19"/>
  <c r="AJ20" i="19" s="1"/>
  <c r="AJ33" i="19"/>
  <c r="AH44" i="19"/>
  <c r="AI3" i="17"/>
  <c r="AI3" i="19" s="1"/>
  <c r="AI21" i="17"/>
  <c r="AI22" i="17"/>
  <c r="AI35" i="19" s="1"/>
  <c r="AI43" i="19" s="1"/>
  <c r="AI6" i="17"/>
  <c r="AI6" i="19" s="1"/>
  <c r="AK2" i="17"/>
  <c r="AK2" i="19" s="1"/>
  <c r="AK12" i="17"/>
  <c r="AL11" i="17"/>
  <c r="AJ4" i="17"/>
  <c r="AJ4" i="19" s="1"/>
  <c r="AJ14" i="17"/>
  <c r="AJ16" i="17" s="1"/>
  <c r="AJ13" i="17"/>
  <c r="AJ5" i="17" s="1"/>
  <c r="AJ5" i="19" s="1"/>
  <c r="AF41" i="19" l="1"/>
  <c r="AF46" i="19" s="1"/>
  <c r="AF48" i="19" s="1"/>
  <c r="AJ17" i="19"/>
  <c r="AJ22" i="19" s="1"/>
  <c r="AJ24" i="19" s="1"/>
  <c r="AK19" i="19"/>
  <c r="AK20" i="19" s="1"/>
  <c r="AK33" i="19"/>
  <c r="AI44" i="19"/>
  <c r="AJ3" i="17"/>
  <c r="AJ3" i="19" s="1"/>
  <c r="AK4" i="17"/>
  <c r="AK4" i="19" s="1"/>
  <c r="AK13" i="17"/>
  <c r="AK5" i="17" s="1"/>
  <c r="AK5" i="19" s="1"/>
  <c r="AK14" i="17"/>
  <c r="AK16" i="17" s="1"/>
  <c r="AL12" i="17"/>
  <c r="AL2" i="17"/>
  <c r="AL2" i="19" s="1"/>
  <c r="AM11" i="17"/>
  <c r="AJ21" i="17"/>
  <c r="AJ22" i="17"/>
  <c r="AJ35" i="19" s="1"/>
  <c r="AJ43" i="19" s="1"/>
  <c r="AJ6" i="17"/>
  <c r="AJ6" i="19" s="1"/>
  <c r="AG41" i="19" l="1"/>
  <c r="AG46" i="19" s="1"/>
  <c r="AG48" i="19" s="1"/>
  <c r="AK17" i="19"/>
  <c r="AK22" i="19" s="1"/>
  <c r="AK24" i="19" s="1"/>
  <c r="AL19" i="19"/>
  <c r="AL20" i="19" s="1"/>
  <c r="AL33" i="19"/>
  <c r="AJ44" i="19"/>
  <c r="AM2" i="17"/>
  <c r="AM2" i="19" s="1"/>
  <c r="AN11" i="17"/>
  <c r="AM12" i="17"/>
  <c r="AL13" i="17"/>
  <c r="AL5" i="17" s="1"/>
  <c r="AL5" i="19" s="1"/>
  <c r="AL14" i="17"/>
  <c r="AL16" i="17" s="1"/>
  <c r="AL4" i="17"/>
  <c r="AL4" i="19" s="1"/>
  <c r="AK21" i="17"/>
  <c r="AK22" i="17"/>
  <c r="AK35" i="19" s="1"/>
  <c r="AK43" i="19" s="1"/>
  <c r="AK6" i="17"/>
  <c r="AK6" i="19" s="1"/>
  <c r="AK3" i="17"/>
  <c r="AK3" i="19" s="1"/>
  <c r="AH41" i="19" l="1"/>
  <c r="AH46" i="19" s="1"/>
  <c r="AH48" i="19" s="1"/>
  <c r="AL17" i="19"/>
  <c r="AL22" i="19" s="1"/>
  <c r="AL24" i="19" s="1"/>
  <c r="AM19" i="19"/>
  <c r="AM20" i="19" s="1"/>
  <c r="AM33" i="19"/>
  <c r="AK44" i="19"/>
  <c r="AL21" i="17"/>
  <c r="AL22" i="17"/>
  <c r="AL35" i="19" s="1"/>
  <c r="AL43" i="19" s="1"/>
  <c r="AL6" i="17"/>
  <c r="AL6" i="19" s="1"/>
  <c r="AL3" i="17"/>
  <c r="AL3" i="19" s="1"/>
  <c r="AM13" i="17"/>
  <c r="AM5" i="17" s="1"/>
  <c r="AM5" i="19" s="1"/>
  <c r="AM14" i="17"/>
  <c r="AM16" i="17" s="1"/>
  <c r="AM4" i="17"/>
  <c r="AM4" i="19" s="1"/>
  <c r="AN2" i="17"/>
  <c r="AN2" i="19" s="1"/>
  <c r="AO11" i="17"/>
  <c r="AN12" i="17"/>
  <c r="AI41" i="19" l="1"/>
  <c r="AI46" i="19" s="1"/>
  <c r="AI48" i="19" s="1"/>
  <c r="AM17" i="19"/>
  <c r="AM22" i="19" s="1"/>
  <c r="AM24" i="19" s="1"/>
  <c r="AN19" i="19"/>
  <c r="AN20" i="19" s="1"/>
  <c r="AN33" i="19"/>
  <c r="AL44" i="19"/>
  <c r="AN13" i="17"/>
  <c r="AN5" i="17" s="1"/>
  <c r="AN5" i="19" s="1"/>
  <c r="AN14" i="17"/>
  <c r="AN16" i="17" s="1"/>
  <c r="AN4" i="17"/>
  <c r="AN4" i="19" s="1"/>
  <c r="AO2" i="17"/>
  <c r="AO2" i="19" s="1"/>
  <c r="AP11" i="17"/>
  <c r="AO12" i="17"/>
  <c r="AM21" i="17"/>
  <c r="AM6" i="17"/>
  <c r="AM6" i="19" s="1"/>
  <c r="AM22" i="17"/>
  <c r="AM35" i="19" s="1"/>
  <c r="AM43" i="19" s="1"/>
  <c r="AM3" i="17"/>
  <c r="AM3" i="19" s="1"/>
  <c r="AJ41" i="19" l="1"/>
  <c r="AJ46" i="19" s="1"/>
  <c r="AJ48" i="19" s="1"/>
  <c r="AN17" i="19"/>
  <c r="AN22" i="19" s="1"/>
  <c r="AN24" i="19" s="1"/>
  <c r="AO19" i="19"/>
  <c r="AO20" i="19" s="1"/>
  <c r="AO33" i="19"/>
  <c r="AM44" i="19"/>
  <c r="AN3" i="17"/>
  <c r="AN3" i="19" s="1"/>
  <c r="AO4" i="17"/>
  <c r="AO4" i="19" s="1"/>
  <c r="AO14" i="17"/>
  <c r="AO16" i="17" s="1"/>
  <c r="AO13" i="17"/>
  <c r="AO5" i="17" s="1"/>
  <c r="AO5" i="19" s="1"/>
  <c r="AP2" i="17"/>
  <c r="AP2" i="19" s="1"/>
  <c r="AQ11" i="17"/>
  <c r="AP12" i="17"/>
  <c r="AN21" i="17"/>
  <c r="AN22" i="17"/>
  <c r="AN35" i="19" s="1"/>
  <c r="AN43" i="19" s="1"/>
  <c r="AN6" i="17"/>
  <c r="AN6" i="19" s="1"/>
  <c r="AK41" i="19" l="1"/>
  <c r="AK46" i="19" s="1"/>
  <c r="AK48" i="19" s="1"/>
  <c r="AO17" i="19"/>
  <c r="AO22" i="19" s="1"/>
  <c r="AO24" i="19" s="1"/>
  <c r="AP19" i="19"/>
  <c r="AP20" i="19" s="1"/>
  <c r="AP33" i="19"/>
  <c r="AN44" i="19"/>
  <c r="AO3" i="17"/>
  <c r="AO3" i="19" s="1"/>
  <c r="AP13" i="17"/>
  <c r="AP5" i="17" s="1"/>
  <c r="AP5" i="19" s="1"/>
  <c r="AP14" i="17"/>
  <c r="AP16" i="17" s="1"/>
  <c r="AP4" i="17"/>
  <c r="AP4" i="19" s="1"/>
  <c r="AR11" i="17"/>
  <c r="AQ12" i="17"/>
  <c r="AQ2" i="17"/>
  <c r="AQ2" i="19" s="1"/>
  <c r="AO22" i="17"/>
  <c r="AO35" i="19" s="1"/>
  <c r="AO43" i="19" s="1"/>
  <c r="AO6" i="17"/>
  <c r="AO6" i="19" s="1"/>
  <c r="AO21" i="17"/>
  <c r="AL41" i="19" l="1"/>
  <c r="AL46" i="19" s="1"/>
  <c r="AL48" i="19" s="1"/>
  <c r="AP17" i="19"/>
  <c r="AP22" i="19" s="1"/>
  <c r="AP24" i="19" s="1"/>
  <c r="AQ19" i="19"/>
  <c r="AQ20" i="19" s="1"/>
  <c r="AQ33" i="19"/>
  <c r="AO44" i="19"/>
  <c r="AP3" i="17"/>
  <c r="AP3" i="19" s="1"/>
  <c r="AQ14" i="17"/>
  <c r="AQ16" i="17" s="1"/>
  <c r="AQ13" i="17"/>
  <c r="AQ5" i="17" s="1"/>
  <c r="AQ5" i="19" s="1"/>
  <c r="AQ4" i="17"/>
  <c r="AQ4" i="19" s="1"/>
  <c r="AS11" i="17"/>
  <c r="AR12" i="17"/>
  <c r="AR2" i="17"/>
  <c r="AR2" i="19" s="1"/>
  <c r="AP22" i="17"/>
  <c r="AP35" i="19" s="1"/>
  <c r="AP43" i="19" s="1"/>
  <c r="AP6" i="17"/>
  <c r="AP6" i="19" s="1"/>
  <c r="AP21" i="17"/>
  <c r="AM41" i="19" l="1"/>
  <c r="AM46" i="19" s="1"/>
  <c r="AM48" i="19" s="1"/>
  <c r="AQ17" i="19"/>
  <c r="AQ22" i="19" s="1"/>
  <c r="AQ24" i="19" s="1"/>
  <c r="AR19" i="19"/>
  <c r="AR20" i="19" s="1"/>
  <c r="AR33" i="19"/>
  <c r="AQ3" i="17"/>
  <c r="AQ3" i="19" s="1"/>
  <c r="AP44" i="19"/>
  <c r="AR14" i="17"/>
  <c r="AR16" i="17" s="1"/>
  <c r="AR13" i="17"/>
  <c r="AR5" i="17" s="1"/>
  <c r="AR5" i="19" s="1"/>
  <c r="AR4" i="17"/>
  <c r="AR4" i="19" s="1"/>
  <c r="AT11" i="17"/>
  <c r="AS12" i="17"/>
  <c r="AS2" i="17"/>
  <c r="AS2" i="19" s="1"/>
  <c r="AQ21" i="17"/>
  <c r="AQ6" i="17"/>
  <c r="AQ6" i="19" s="1"/>
  <c r="AQ22" i="17"/>
  <c r="AQ35" i="19" s="1"/>
  <c r="AQ43" i="19" s="1"/>
  <c r="AN41" i="19" l="1"/>
  <c r="AN46" i="19" s="1"/>
  <c r="AN48" i="19" s="1"/>
  <c r="AR17" i="19"/>
  <c r="AR22" i="19" s="1"/>
  <c r="AR24" i="19" s="1"/>
  <c r="AS19" i="19"/>
  <c r="AS20" i="19" s="1"/>
  <c r="AS33" i="19"/>
  <c r="AQ44" i="19"/>
  <c r="AR3" i="17"/>
  <c r="AR3" i="19" s="1"/>
  <c r="AT2" i="17"/>
  <c r="AT2" i="19" s="1"/>
  <c r="AT12" i="17"/>
  <c r="AU11" i="17"/>
  <c r="AR22" i="17"/>
  <c r="AR35" i="19" s="1"/>
  <c r="AR43" i="19" s="1"/>
  <c r="AR6" i="17"/>
  <c r="AR6" i="19" s="1"/>
  <c r="AR21" i="17"/>
  <c r="AS13" i="17"/>
  <c r="AS5" i="17" s="1"/>
  <c r="AS5" i="19" s="1"/>
  <c r="AS4" i="17"/>
  <c r="AS4" i="19" s="1"/>
  <c r="AS14" i="17"/>
  <c r="AS16" i="17" s="1"/>
  <c r="AO41" i="19" l="1"/>
  <c r="AO46" i="19" s="1"/>
  <c r="AO48" i="19" s="1"/>
  <c r="AS17" i="19"/>
  <c r="AS22" i="19" s="1"/>
  <c r="AS24" i="19" s="1"/>
  <c r="AT19" i="19"/>
  <c r="AT20" i="19" s="1"/>
  <c r="AT33" i="19"/>
  <c r="AR44" i="19"/>
  <c r="AS3" i="17"/>
  <c r="AS3" i="19" s="1"/>
  <c r="AS21" i="17"/>
  <c r="AS6" i="17"/>
  <c r="AS6" i="19" s="1"/>
  <c r="AS22" i="17"/>
  <c r="AS35" i="19" s="1"/>
  <c r="AS43" i="19" s="1"/>
  <c r="AV11" i="17"/>
  <c r="AU2" i="17"/>
  <c r="AU2" i="19" s="1"/>
  <c r="AU12" i="17"/>
  <c r="AT14" i="17"/>
  <c r="AT16" i="17" s="1"/>
  <c r="AT13" i="17"/>
  <c r="AT5" i="17" s="1"/>
  <c r="AT5" i="19" s="1"/>
  <c r="AT4" i="17"/>
  <c r="AT4" i="19" s="1"/>
  <c r="AP41" i="19" l="1"/>
  <c r="AP46" i="19" s="1"/>
  <c r="AP48" i="19" s="1"/>
  <c r="AT17" i="19"/>
  <c r="AT22" i="19" s="1"/>
  <c r="AT24" i="19" s="1"/>
  <c r="AU19" i="19"/>
  <c r="AU20" i="19" s="1"/>
  <c r="AU33" i="19"/>
  <c r="AS44" i="19"/>
  <c r="AT3" i="17"/>
  <c r="AT3" i="19" s="1"/>
  <c r="AT21" i="17"/>
  <c r="AT6" i="17"/>
  <c r="AT6" i="19" s="1"/>
  <c r="AT22" i="17"/>
  <c r="AT35" i="19" s="1"/>
  <c r="AT43" i="19" s="1"/>
  <c r="AU4" i="17"/>
  <c r="AU4" i="19" s="1"/>
  <c r="AU13" i="17"/>
  <c r="AU5" i="17" s="1"/>
  <c r="AU5" i="19" s="1"/>
  <c r="AU14" i="17"/>
  <c r="AU16" i="17" s="1"/>
  <c r="AV12" i="17"/>
  <c r="AV2" i="17"/>
  <c r="AV2" i="19" s="1"/>
  <c r="AW11" i="17"/>
  <c r="AQ41" i="19" l="1"/>
  <c r="AQ46" i="19" s="1"/>
  <c r="AQ48" i="19" s="1"/>
  <c r="AU17" i="19"/>
  <c r="AU22" i="19" s="1"/>
  <c r="AU24" i="19" s="1"/>
  <c r="AV19" i="19"/>
  <c r="AV20" i="19" s="1"/>
  <c r="AV33" i="19"/>
  <c r="AT44" i="19"/>
  <c r="AW12" i="17"/>
  <c r="AX11" i="17"/>
  <c r="AW2" i="17"/>
  <c r="AW2" i="19" s="1"/>
  <c r="AU22" i="17"/>
  <c r="AU35" i="19" s="1"/>
  <c r="AU43" i="19" s="1"/>
  <c r="AU6" i="17"/>
  <c r="AU6" i="19" s="1"/>
  <c r="AU21" i="17"/>
  <c r="AV4" i="17"/>
  <c r="AV4" i="19" s="1"/>
  <c r="AV13" i="17"/>
  <c r="AV5" i="17" s="1"/>
  <c r="AV5" i="19" s="1"/>
  <c r="AV14" i="17"/>
  <c r="AV16" i="17" s="1"/>
  <c r="AU3" i="17"/>
  <c r="AU3" i="19" s="1"/>
  <c r="AR41" i="19" l="1"/>
  <c r="AR46" i="19" s="1"/>
  <c r="AR48" i="19" s="1"/>
  <c r="AV17" i="19"/>
  <c r="AV22" i="19" s="1"/>
  <c r="AV24" i="19" s="1"/>
  <c r="AW19" i="19"/>
  <c r="AW20" i="19" s="1"/>
  <c r="AW33" i="19"/>
  <c r="AU44" i="19"/>
  <c r="AW14" i="17"/>
  <c r="AW16" i="17" s="1"/>
  <c r="AW13" i="17"/>
  <c r="AW5" i="17" s="1"/>
  <c r="AW5" i="19" s="1"/>
  <c r="AW4" i="17"/>
  <c r="AW4" i="19" s="1"/>
  <c r="AV6" i="17"/>
  <c r="AV6" i="19" s="1"/>
  <c r="AV22" i="17"/>
  <c r="AV35" i="19" s="1"/>
  <c r="AV43" i="19" s="1"/>
  <c r="AV21" i="17"/>
  <c r="AV3" i="17"/>
  <c r="AV3" i="19" s="1"/>
  <c r="AX12" i="17"/>
  <c r="AX2" i="17"/>
  <c r="AX2" i="19" s="1"/>
  <c r="AY11" i="17"/>
  <c r="AS41" i="19" l="1"/>
  <c r="AS46" i="19" s="1"/>
  <c r="AS48" i="19" s="1"/>
  <c r="AW17" i="19"/>
  <c r="AW22" i="19" s="1"/>
  <c r="AW24" i="19" s="1"/>
  <c r="AX19" i="19"/>
  <c r="AX20" i="19" s="1"/>
  <c r="AX33" i="19"/>
  <c r="AW3" i="17"/>
  <c r="AW3" i="19" s="1"/>
  <c r="AV44" i="19"/>
  <c r="AW6" i="17"/>
  <c r="AW6" i="19" s="1"/>
  <c r="AW22" i="17"/>
  <c r="AW35" i="19" s="1"/>
  <c r="AW43" i="19" s="1"/>
  <c r="AW21" i="17"/>
  <c r="AX4" i="17"/>
  <c r="AX4" i="19" s="1"/>
  <c r="AX13" i="17"/>
  <c r="AX5" i="17" s="1"/>
  <c r="AX5" i="19" s="1"/>
  <c r="AX14" i="17"/>
  <c r="AX16" i="17" s="1"/>
  <c r="AZ11" i="17"/>
  <c r="AY2" i="17"/>
  <c r="AY2" i="19" s="1"/>
  <c r="AY12" i="17"/>
  <c r="AT41" i="19" l="1"/>
  <c r="AT46" i="19" s="1"/>
  <c r="AT48" i="19" s="1"/>
  <c r="AX17" i="19"/>
  <c r="AX22" i="19" s="1"/>
  <c r="AX24" i="19" s="1"/>
  <c r="AY19" i="19"/>
  <c r="AY20" i="19" s="1"/>
  <c r="AY33" i="19"/>
  <c r="AW44" i="19"/>
  <c r="AY4" i="17"/>
  <c r="AY4" i="19" s="1"/>
  <c r="AY14" i="17"/>
  <c r="AY16" i="17" s="1"/>
  <c r="AY13" i="17"/>
  <c r="AY5" i="17" s="1"/>
  <c r="AY5" i="19" s="1"/>
  <c r="AZ12" i="17"/>
  <c r="AZ2" i="17"/>
  <c r="AZ2" i="19" s="1"/>
  <c r="BA11" i="17"/>
  <c r="AX21" i="17"/>
  <c r="AX22" i="17"/>
  <c r="AX35" i="19" s="1"/>
  <c r="AX43" i="19" s="1"/>
  <c r="AX6" i="17"/>
  <c r="AX6" i="19" s="1"/>
  <c r="AX3" i="17"/>
  <c r="AX3" i="19" s="1"/>
  <c r="AU41" i="19" l="1"/>
  <c r="AU46" i="19" s="1"/>
  <c r="AU48" i="19" s="1"/>
  <c r="AY17" i="19"/>
  <c r="AY22" i="19" s="1"/>
  <c r="AY24" i="19" s="1"/>
  <c r="AZ19" i="19"/>
  <c r="AZ20" i="19" s="1"/>
  <c r="AZ33" i="19"/>
  <c r="AX44" i="19"/>
  <c r="BA2" i="17"/>
  <c r="BA2" i="19" s="1"/>
  <c r="BB11" i="17"/>
  <c r="BA12" i="17"/>
  <c r="AZ13" i="17"/>
  <c r="AZ5" i="17" s="1"/>
  <c r="AZ5" i="19" s="1"/>
  <c r="AZ4" i="17"/>
  <c r="AZ4" i="19" s="1"/>
  <c r="AZ14" i="17"/>
  <c r="AZ16" i="17" s="1"/>
  <c r="AY3" i="17"/>
  <c r="AY3" i="19" s="1"/>
  <c r="AY21" i="17"/>
  <c r="AY22" i="17"/>
  <c r="AY35" i="19" s="1"/>
  <c r="AY43" i="19" s="1"/>
  <c r="AY6" i="17"/>
  <c r="AY6" i="19" s="1"/>
  <c r="AV41" i="19" l="1"/>
  <c r="AV46" i="19" s="1"/>
  <c r="AV48" i="19" s="1"/>
  <c r="AZ17" i="19"/>
  <c r="AZ22" i="19" s="1"/>
  <c r="AZ24" i="19" s="1"/>
  <c r="BA19" i="19"/>
  <c r="BA20" i="19" s="1"/>
  <c r="BA33" i="19"/>
  <c r="AY44" i="19"/>
  <c r="AZ3" i="17"/>
  <c r="AZ3" i="19" s="1"/>
  <c r="AZ21" i="17"/>
  <c r="AZ6" i="17"/>
  <c r="AZ6" i="19" s="1"/>
  <c r="AZ22" i="17"/>
  <c r="AZ35" i="19" s="1"/>
  <c r="AZ43" i="19" s="1"/>
  <c r="BA13" i="17"/>
  <c r="BA5" i="17" s="1"/>
  <c r="BA5" i="19" s="1"/>
  <c r="BA4" i="17"/>
  <c r="BA4" i="19" s="1"/>
  <c r="BA14" i="17"/>
  <c r="BA16" i="17" s="1"/>
  <c r="BB2" i="17"/>
  <c r="BB2" i="19" s="1"/>
  <c r="BB12" i="17"/>
  <c r="BC11" i="17"/>
  <c r="AW41" i="19" l="1"/>
  <c r="AW46" i="19" s="1"/>
  <c r="AW48" i="19" s="1"/>
  <c r="BA17" i="19"/>
  <c r="BA22" i="19" s="1"/>
  <c r="BA24" i="19" s="1"/>
  <c r="BB19" i="19"/>
  <c r="BB20" i="19" s="1"/>
  <c r="BB33" i="19"/>
  <c r="AZ44" i="19"/>
  <c r="BB13" i="17"/>
  <c r="BB5" i="17" s="1"/>
  <c r="BB5" i="19" s="1"/>
  <c r="BB4" i="17"/>
  <c r="BB4" i="19" s="1"/>
  <c r="BB14" i="17"/>
  <c r="BB16" i="17" s="1"/>
  <c r="BA3" i="17"/>
  <c r="BA3" i="19" s="1"/>
  <c r="BC2" i="17"/>
  <c r="BC2" i="19" s="1"/>
  <c r="BD11" i="17"/>
  <c r="BC12" i="17"/>
  <c r="BA21" i="17"/>
  <c r="BA6" i="17"/>
  <c r="BA6" i="19" s="1"/>
  <c r="BA22" i="17"/>
  <c r="BA35" i="19" s="1"/>
  <c r="BA43" i="19" s="1"/>
  <c r="AX41" i="19" l="1"/>
  <c r="AX46" i="19" s="1"/>
  <c r="AX48" i="19" s="1"/>
  <c r="BB17" i="19"/>
  <c r="BB22" i="19" s="1"/>
  <c r="BB24" i="19" s="1"/>
  <c r="BC19" i="19"/>
  <c r="BC20" i="19" s="1"/>
  <c r="BC33" i="19"/>
  <c r="BA44" i="19"/>
  <c r="BB3" i="17"/>
  <c r="BB3" i="19" s="1"/>
  <c r="BB21" i="17"/>
  <c r="BB22" i="17"/>
  <c r="BB35" i="19" s="1"/>
  <c r="BB43" i="19" s="1"/>
  <c r="BB6" i="17"/>
  <c r="BB6" i="19" s="1"/>
  <c r="BC14" i="17"/>
  <c r="BC16" i="17" s="1"/>
  <c r="BC4" i="17"/>
  <c r="BC4" i="19" s="1"/>
  <c r="BC13" i="17"/>
  <c r="BC5" i="17" s="1"/>
  <c r="BC5" i="19" s="1"/>
  <c r="BD2" i="17"/>
  <c r="BD2" i="19" s="1"/>
  <c r="BE11" i="17"/>
  <c r="BD12" i="17"/>
  <c r="AY41" i="19" l="1"/>
  <c r="AY46" i="19" s="1"/>
  <c r="AY48" i="19" s="1"/>
  <c r="BC17" i="19"/>
  <c r="BC22" i="19" s="1"/>
  <c r="BC24" i="19" s="1"/>
  <c r="BD19" i="19"/>
  <c r="BD20" i="19" s="1"/>
  <c r="BD33" i="19"/>
  <c r="BB44" i="19"/>
  <c r="BD13" i="17"/>
  <c r="BD5" i="17" s="1"/>
  <c r="BD5" i="19" s="1"/>
  <c r="BD14" i="17"/>
  <c r="BD16" i="17" s="1"/>
  <c r="BD4" i="17"/>
  <c r="BD4" i="19" s="1"/>
  <c r="BF11" i="17"/>
  <c r="BE2" i="17"/>
  <c r="BE2" i="19" s="1"/>
  <c r="BE12" i="17"/>
  <c r="BC3" i="17"/>
  <c r="BC3" i="19" s="1"/>
  <c r="BC22" i="17"/>
  <c r="BC35" i="19" s="1"/>
  <c r="BC43" i="19" s="1"/>
  <c r="BC6" i="17"/>
  <c r="BC6" i="19" s="1"/>
  <c r="BC21" i="17"/>
  <c r="AZ41" i="19" l="1"/>
  <c r="AZ46" i="19" s="1"/>
  <c r="AZ48" i="19" s="1"/>
  <c r="BD17" i="19"/>
  <c r="BD22" i="19" s="1"/>
  <c r="BD24" i="19" s="1"/>
  <c r="BE19" i="19"/>
  <c r="BE20" i="19" s="1"/>
  <c r="BE33" i="19"/>
  <c r="BC44" i="19"/>
  <c r="BE14" i="17"/>
  <c r="BE16" i="17" s="1"/>
  <c r="BE4" i="17"/>
  <c r="BE4" i="19" s="1"/>
  <c r="BE13" i="17"/>
  <c r="BE5" i="17" s="1"/>
  <c r="BE5" i="19" s="1"/>
  <c r="BG11" i="17"/>
  <c r="BF2" i="17"/>
  <c r="BF2" i="19" s="1"/>
  <c r="BF12" i="17"/>
  <c r="BD3" i="17"/>
  <c r="BD3" i="19" s="1"/>
  <c r="BD22" i="17"/>
  <c r="BD35" i="19" s="1"/>
  <c r="BD43" i="19" s="1"/>
  <c r="BD6" i="17"/>
  <c r="BD6" i="19" s="1"/>
  <c r="BD21" i="17"/>
  <c r="BA41" i="19" l="1"/>
  <c r="BA46" i="19" s="1"/>
  <c r="BA48" i="19" s="1"/>
  <c r="BE17" i="19"/>
  <c r="BE22" i="19" s="1"/>
  <c r="BE24" i="19" s="1"/>
  <c r="BF19" i="19"/>
  <c r="BF20" i="19" s="1"/>
  <c r="BF33" i="19"/>
  <c r="BD44" i="19"/>
  <c r="BF14" i="17"/>
  <c r="BF16" i="17" s="1"/>
  <c r="BF13" i="17"/>
  <c r="BF5" i="17" s="1"/>
  <c r="BF5" i="19" s="1"/>
  <c r="BF4" i="17"/>
  <c r="BF4" i="19" s="1"/>
  <c r="BH11" i="17"/>
  <c r="BG2" i="17"/>
  <c r="BG2" i="19" s="1"/>
  <c r="BG12" i="17"/>
  <c r="BE3" i="17"/>
  <c r="BE3" i="19" s="1"/>
  <c r="BE21" i="17"/>
  <c r="BE6" i="17"/>
  <c r="BE6" i="19" s="1"/>
  <c r="BE22" i="17"/>
  <c r="BE35" i="19" s="1"/>
  <c r="BE43" i="19" s="1"/>
  <c r="BB41" i="19" l="1"/>
  <c r="BB46" i="19" s="1"/>
  <c r="BB48" i="19" s="1"/>
  <c r="BF17" i="19"/>
  <c r="BF22" i="19" s="1"/>
  <c r="BF24" i="19" s="1"/>
  <c r="BG19" i="19"/>
  <c r="BG20" i="19" s="1"/>
  <c r="BG33" i="19"/>
  <c r="BF3" i="17"/>
  <c r="BF3" i="19" s="1"/>
  <c r="BE44" i="19"/>
  <c r="BH12" i="17"/>
  <c r="BI11" i="17"/>
  <c r="BJ11" i="17" s="1"/>
  <c r="BH2" i="17"/>
  <c r="BH2" i="19" s="1"/>
  <c r="BG13" i="17"/>
  <c r="BG5" i="17" s="1"/>
  <c r="BG5" i="19" s="1"/>
  <c r="BG14" i="17"/>
  <c r="BG16" i="17" s="1"/>
  <c r="BG4" i="17"/>
  <c r="BG4" i="19" s="1"/>
  <c r="BF22" i="17"/>
  <c r="BF35" i="19" s="1"/>
  <c r="BF43" i="19" s="1"/>
  <c r="BF6" i="17"/>
  <c r="BF6" i="19" s="1"/>
  <c r="BF21" i="17"/>
  <c r="BC41" i="19" l="1"/>
  <c r="BC46" i="19" s="1"/>
  <c r="BC48" i="19" s="1"/>
  <c r="BG17" i="19"/>
  <c r="BG22" i="19" s="1"/>
  <c r="BG24" i="19" s="1"/>
  <c r="BH19" i="19"/>
  <c r="BH20" i="19" s="1"/>
  <c r="BH33" i="19"/>
  <c r="BG3" i="17"/>
  <c r="BG3" i="19" s="1"/>
  <c r="BF44" i="19"/>
  <c r="BJ2" i="17"/>
  <c r="BJ2" i="19" s="1"/>
  <c r="BK11" i="17"/>
  <c r="BJ12" i="17"/>
  <c r="BH14" i="17"/>
  <c r="BH16" i="17" s="1"/>
  <c r="BH13" i="17"/>
  <c r="BH5" i="17" s="1"/>
  <c r="BH5" i="19" s="1"/>
  <c r="BH4" i="17"/>
  <c r="BH4" i="19" s="1"/>
  <c r="BG22" i="17"/>
  <c r="BG35" i="19" s="1"/>
  <c r="BG43" i="19" s="1"/>
  <c r="BG21" i="17"/>
  <c r="BG6" i="17"/>
  <c r="BG6" i="19" s="1"/>
  <c r="BI12" i="17"/>
  <c r="BI2" i="17"/>
  <c r="BI2" i="19" s="1"/>
  <c r="BD41" i="19" l="1"/>
  <c r="BD46" i="19" s="1"/>
  <c r="BD48" i="19" s="1"/>
  <c r="BH17" i="19"/>
  <c r="BH22" i="19" s="1"/>
  <c r="BH24" i="19" s="1"/>
  <c r="BJ19" i="19"/>
  <c r="BI19" i="19"/>
  <c r="BJ33" i="19"/>
  <c r="BI33" i="19"/>
  <c r="BG44" i="19"/>
  <c r="BJ4" i="17"/>
  <c r="BJ4" i="19" s="1"/>
  <c r="BJ13" i="17"/>
  <c r="BJ5" i="17" s="1"/>
  <c r="BJ5" i="19" s="1"/>
  <c r="BJ14" i="17"/>
  <c r="BJ16" i="17" s="1"/>
  <c r="BK12" i="17"/>
  <c r="BK2" i="17"/>
  <c r="BK2" i="19" s="1"/>
  <c r="BL11" i="17"/>
  <c r="BI4" i="17"/>
  <c r="BI4" i="19" s="1"/>
  <c r="BI13" i="17"/>
  <c r="BI5" i="17" s="1"/>
  <c r="BI5" i="19" s="1"/>
  <c r="BI14" i="17"/>
  <c r="BI16" i="17" s="1"/>
  <c r="BH3" i="17"/>
  <c r="BH3" i="19" s="1"/>
  <c r="BH21" i="17"/>
  <c r="BH6" i="17"/>
  <c r="BH6" i="19" s="1"/>
  <c r="BH22" i="17"/>
  <c r="BH35" i="19" s="1"/>
  <c r="BH43" i="19" s="1"/>
  <c r="BE41" i="19" l="1"/>
  <c r="BE46" i="19" s="1"/>
  <c r="BE48" i="19" s="1"/>
  <c r="BI17" i="19"/>
  <c r="BK19" i="19"/>
  <c r="BK20" i="19" s="1"/>
  <c r="BI20" i="19"/>
  <c r="BJ20" i="19"/>
  <c r="BK33" i="19"/>
  <c r="BH44" i="19"/>
  <c r="BK4" i="17"/>
  <c r="BK4" i="19" s="1"/>
  <c r="BK13" i="17"/>
  <c r="BK5" i="17" s="1"/>
  <c r="BK5" i="19" s="1"/>
  <c r="BK14" i="17"/>
  <c r="BK16" i="17" s="1"/>
  <c r="BL12" i="17"/>
  <c r="BL2" i="17"/>
  <c r="BL2" i="19" s="1"/>
  <c r="BM11" i="17"/>
  <c r="BJ21" i="17"/>
  <c r="BJ22" i="17"/>
  <c r="BJ35" i="19" s="1"/>
  <c r="BJ43" i="19" s="1"/>
  <c r="BJ6" i="17"/>
  <c r="BJ6" i="19" s="1"/>
  <c r="BJ3" i="17"/>
  <c r="BJ3" i="19" s="1"/>
  <c r="BI22" i="17"/>
  <c r="BI35" i="19" s="1"/>
  <c r="BI43" i="19" s="1"/>
  <c r="BI21" i="17"/>
  <c r="BI6" i="17"/>
  <c r="BI6" i="19" s="1"/>
  <c r="BI3" i="17"/>
  <c r="BI3" i="19" s="1"/>
  <c r="BI22" i="19" l="1"/>
  <c r="BF41" i="19"/>
  <c r="BF46" i="19" s="1"/>
  <c r="BF48" i="19" s="1"/>
  <c r="BL19" i="19"/>
  <c r="BL20" i="19" s="1"/>
  <c r="BL33" i="19"/>
  <c r="BJ44" i="19"/>
  <c r="BI44" i="19"/>
  <c r="BK22" i="17"/>
  <c r="BK35" i="19" s="1"/>
  <c r="BK43" i="19" s="1"/>
  <c r="BK6" i="17"/>
  <c r="BK6" i="19" s="1"/>
  <c r="BK21" i="17"/>
  <c r="BM12" i="17"/>
  <c r="BN11" i="17"/>
  <c r="BM2" i="17"/>
  <c r="BM2" i="19" s="1"/>
  <c r="BL13" i="17"/>
  <c r="BL5" i="17" s="1"/>
  <c r="BL5" i="19" s="1"/>
  <c r="BL14" i="17"/>
  <c r="BL16" i="17" s="1"/>
  <c r="BL4" i="17"/>
  <c r="BL4" i="19" s="1"/>
  <c r="BK3" i="17"/>
  <c r="BK3" i="19" s="1"/>
  <c r="BJ17" i="19" l="1"/>
  <c r="BJ22" i="19" s="1"/>
  <c r="BJ24" i="19" s="1"/>
  <c r="BI24" i="19"/>
  <c r="BG41" i="19"/>
  <c r="BG46" i="19" s="1"/>
  <c r="BG48" i="19" s="1"/>
  <c r="BM19" i="19"/>
  <c r="BM20" i="19" s="1"/>
  <c r="BM33" i="19"/>
  <c r="BK44" i="19"/>
  <c r="BO11" i="17"/>
  <c r="BN12" i="17"/>
  <c r="BN2" i="17"/>
  <c r="BN2" i="19" s="1"/>
  <c r="BL3" i="17"/>
  <c r="BL3" i="19" s="1"/>
  <c r="BL22" i="17"/>
  <c r="BL35" i="19" s="1"/>
  <c r="BL43" i="19" s="1"/>
  <c r="BL6" i="17"/>
  <c r="BL6" i="19" s="1"/>
  <c r="BL21" i="17"/>
  <c r="BM14" i="17"/>
  <c r="BM16" i="17" s="1"/>
  <c r="BM4" i="17"/>
  <c r="BM4" i="19" s="1"/>
  <c r="BM13" i="17"/>
  <c r="BM5" i="17" s="1"/>
  <c r="BM5" i="19" s="1"/>
  <c r="BK17" i="19" l="1"/>
  <c r="BK22" i="19" s="1"/>
  <c r="BK24" i="19" s="1"/>
  <c r="BH41" i="19"/>
  <c r="BH46" i="19" s="1"/>
  <c r="BH48" i="19" s="1"/>
  <c r="BN19" i="19"/>
  <c r="BN20" i="19" s="1"/>
  <c r="BN33" i="19"/>
  <c r="BL44" i="19"/>
  <c r="BM21" i="17"/>
  <c r="BM22" i="17"/>
  <c r="BM35" i="19" s="1"/>
  <c r="BM43" i="19" s="1"/>
  <c r="BM6" i="17"/>
  <c r="BM6" i="19" s="1"/>
  <c r="BM3" i="17"/>
  <c r="BM3" i="19" s="1"/>
  <c r="BN14" i="17"/>
  <c r="BN16" i="17" s="1"/>
  <c r="BN4" i="17"/>
  <c r="BN4" i="19" s="1"/>
  <c r="BN13" i="17"/>
  <c r="BN5" i="17" s="1"/>
  <c r="BN5" i="19" s="1"/>
  <c r="BO2" i="17"/>
  <c r="BO2" i="19" s="1"/>
  <c r="BP11" i="17"/>
  <c r="BO12" i="17"/>
  <c r="BL17" i="19" l="1"/>
  <c r="BL22" i="19" s="1"/>
  <c r="BL24" i="19" s="1"/>
  <c r="BI41" i="19"/>
  <c r="BI46" i="19" s="1"/>
  <c r="BI48" i="19" s="1"/>
  <c r="BO19" i="19"/>
  <c r="BO20" i="19" s="1"/>
  <c r="BO33" i="19"/>
  <c r="BM44" i="19"/>
  <c r="BO13" i="17"/>
  <c r="BO5" i="17" s="1"/>
  <c r="BO5" i="19" s="1"/>
  <c r="BO14" i="17"/>
  <c r="BO16" i="17" s="1"/>
  <c r="BO4" i="17"/>
  <c r="BO4" i="19" s="1"/>
  <c r="BN3" i="17"/>
  <c r="BN3" i="19" s="1"/>
  <c r="BN21" i="17"/>
  <c r="BN22" i="17"/>
  <c r="BN35" i="19" s="1"/>
  <c r="BN43" i="19" s="1"/>
  <c r="BN6" i="17"/>
  <c r="BN6" i="19" s="1"/>
  <c r="BP2" i="17"/>
  <c r="BP2" i="19" s="1"/>
  <c r="BQ11" i="17"/>
  <c r="BP12" i="17"/>
  <c r="BM17" i="19" l="1"/>
  <c r="BM22" i="19" s="1"/>
  <c r="BM24" i="19" s="1"/>
  <c r="BJ41" i="19"/>
  <c r="BJ46" i="19" s="1"/>
  <c r="BJ48" i="19" s="1"/>
  <c r="BP19" i="19"/>
  <c r="BP20" i="19" s="1"/>
  <c r="BP33" i="19"/>
  <c r="BN44" i="19"/>
  <c r="BO3" i="17"/>
  <c r="BO3" i="19" s="1"/>
  <c r="BP13" i="17"/>
  <c r="BP5" i="17" s="1"/>
  <c r="BP5" i="19" s="1"/>
  <c r="BP14" i="17"/>
  <c r="BP16" i="17" s="1"/>
  <c r="BP4" i="17"/>
  <c r="BP4" i="19" s="1"/>
  <c r="BO21" i="17"/>
  <c r="BO6" i="17"/>
  <c r="BO6" i="19" s="1"/>
  <c r="BO22" i="17"/>
  <c r="BO35" i="19" s="1"/>
  <c r="BO43" i="19" s="1"/>
  <c r="BQ2" i="17"/>
  <c r="BQ2" i="19" s="1"/>
  <c r="BR11" i="17"/>
  <c r="BQ12" i="17"/>
  <c r="BN17" i="19" l="1"/>
  <c r="BN22" i="19" s="1"/>
  <c r="BN24" i="19" s="1"/>
  <c r="BK41" i="19"/>
  <c r="BK46" i="19" s="1"/>
  <c r="BK48" i="19" s="1"/>
  <c r="BQ19" i="19"/>
  <c r="BQ20" i="19" s="1"/>
  <c r="BQ33" i="19"/>
  <c r="BO44" i="19"/>
  <c r="BQ13" i="17"/>
  <c r="BQ5" i="17" s="1"/>
  <c r="BQ5" i="19" s="1"/>
  <c r="BQ4" i="17"/>
  <c r="BQ4" i="19" s="1"/>
  <c r="BQ14" i="17"/>
  <c r="BQ16" i="17" s="1"/>
  <c r="BS11" i="17"/>
  <c r="BR12" i="17"/>
  <c r="BR2" i="17"/>
  <c r="BR2" i="19" s="1"/>
  <c r="BP3" i="17"/>
  <c r="BP3" i="19" s="1"/>
  <c r="BP21" i="17"/>
  <c r="BP6" i="17"/>
  <c r="BP6" i="19" s="1"/>
  <c r="BP22" i="17"/>
  <c r="BP35" i="19" s="1"/>
  <c r="BP43" i="19" s="1"/>
  <c r="BO17" i="19" l="1"/>
  <c r="BO22" i="19" s="1"/>
  <c r="BO24" i="19" s="1"/>
  <c r="BL41" i="19"/>
  <c r="BL46" i="19" s="1"/>
  <c r="BL48" i="19" s="1"/>
  <c r="BR19" i="19"/>
  <c r="BR20" i="19" s="1"/>
  <c r="BR33" i="19"/>
  <c r="BP44" i="19"/>
  <c r="BR4" i="17"/>
  <c r="BR4" i="19" s="1"/>
  <c r="BR13" i="17"/>
  <c r="BR5" i="17" s="1"/>
  <c r="BR5" i="19" s="1"/>
  <c r="BR14" i="17"/>
  <c r="BR16" i="17" s="1"/>
  <c r="BS12" i="17"/>
  <c r="BT11" i="17"/>
  <c r="BS2" i="17"/>
  <c r="BS2" i="19" s="1"/>
  <c r="BQ22" i="17"/>
  <c r="BQ35" i="19" s="1"/>
  <c r="BQ43" i="19" s="1"/>
  <c r="BQ6" i="17"/>
  <c r="BQ6" i="19" s="1"/>
  <c r="BQ21" i="17"/>
  <c r="BQ3" i="17"/>
  <c r="BQ3" i="19" s="1"/>
  <c r="BP17" i="19" l="1"/>
  <c r="BP22" i="19" s="1"/>
  <c r="BP24" i="19" s="1"/>
  <c r="BM41" i="19"/>
  <c r="BM46" i="19" s="1"/>
  <c r="BM48" i="19" s="1"/>
  <c r="BS19" i="19"/>
  <c r="BS20" i="19" s="1"/>
  <c r="BS33" i="19"/>
  <c r="BQ44" i="19"/>
  <c r="BS14" i="17"/>
  <c r="BS16" i="17" s="1"/>
  <c r="BS4" i="17"/>
  <c r="BS4" i="19" s="1"/>
  <c r="BS13" i="17"/>
  <c r="BS5" i="17" s="1"/>
  <c r="BS5" i="19" s="1"/>
  <c r="BU11" i="17"/>
  <c r="BT12" i="17"/>
  <c r="BT2" i="17"/>
  <c r="BT2" i="19" s="1"/>
  <c r="BR22" i="17"/>
  <c r="BR35" i="19" s="1"/>
  <c r="BR43" i="19" s="1"/>
  <c r="BR6" i="17"/>
  <c r="BR6" i="19" s="1"/>
  <c r="BR21" i="17"/>
  <c r="BR3" i="17"/>
  <c r="BR3" i="19" s="1"/>
  <c r="BQ17" i="19" l="1"/>
  <c r="BQ22" i="19" s="1"/>
  <c r="BQ24" i="19" s="1"/>
  <c r="BN41" i="19"/>
  <c r="BN46" i="19" s="1"/>
  <c r="BN48" i="19" s="1"/>
  <c r="BT19" i="19"/>
  <c r="BT20" i="19" s="1"/>
  <c r="BT33" i="19"/>
  <c r="BR44" i="19"/>
  <c r="BT14" i="17"/>
  <c r="BT16" i="17" s="1"/>
  <c r="BT4" i="17"/>
  <c r="BT4" i="19" s="1"/>
  <c r="BT13" i="17"/>
  <c r="BT5" i="17" s="1"/>
  <c r="BT5" i="19" s="1"/>
  <c r="BV11" i="17"/>
  <c r="BU12" i="17"/>
  <c r="BU2" i="17"/>
  <c r="BU2" i="19" s="1"/>
  <c r="BS3" i="17"/>
  <c r="BS3" i="19" s="1"/>
  <c r="BS22" i="17"/>
  <c r="BS35" i="19" s="1"/>
  <c r="BS43" i="19" s="1"/>
  <c r="BS6" i="17"/>
  <c r="BS6" i="19" s="1"/>
  <c r="BS21" i="17"/>
  <c r="BR17" i="19" l="1"/>
  <c r="BR22" i="19" s="1"/>
  <c r="BR24" i="19" s="1"/>
  <c r="BO41" i="19"/>
  <c r="BO46" i="19" s="1"/>
  <c r="BO48" i="19" s="1"/>
  <c r="BU19" i="19"/>
  <c r="BU20" i="19" s="1"/>
  <c r="BU33" i="19"/>
  <c r="BS44" i="19"/>
  <c r="BT21" i="17"/>
  <c r="BT6" i="17"/>
  <c r="BT6" i="19" s="1"/>
  <c r="BT22" i="17"/>
  <c r="BT35" i="19" s="1"/>
  <c r="BT43" i="19" s="1"/>
  <c r="BW11" i="17"/>
  <c r="BV12" i="17"/>
  <c r="BV2" i="17"/>
  <c r="BV2" i="19" s="1"/>
  <c r="BT3" i="17"/>
  <c r="BT3" i="19" s="1"/>
  <c r="BU14" i="17"/>
  <c r="BU16" i="17" s="1"/>
  <c r="BU4" i="17"/>
  <c r="BU4" i="19" s="1"/>
  <c r="BU13" i="17"/>
  <c r="BU5" i="17" s="1"/>
  <c r="BU5" i="19" s="1"/>
  <c r="BS17" i="19" l="1"/>
  <c r="BS22" i="19" s="1"/>
  <c r="BS24" i="19" s="1"/>
  <c r="BP41" i="19"/>
  <c r="BP46" i="19" s="1"/>
  <c r="BP48" i="19" s="1"/>
  <c r="BV19" i="19"/>
  <c r="BV20" i="19" s="1"/>
  <c r="BV33" i="19"/>
  <c r="BT44" i="19"/>
  <c r="BU3" i="17"/>
  <c r="BU3" i="19" s="1"/>
  <c r="BU21" i="17"/>
  <c r="BU6" i="17"/>
  <c r="BU6" i="19" s="1"/>
  <c r="BU22" i="17"/>
  <c r="BU35" i="19" s="1"/>
  <c r="BU43" i="19" s="1"/>
  <c r="BV13" i="17"/>
  <c r="BV5" i="17" s="1"/>
  <c r="BV5" i="19" s="1"/>
  <c r="BV14" i="17"/>
  <c r="BV16" i="17" s="1"/>
  <c r="BV4" i="17"/>
  <c r="BV4" i="19" s="1"/>
  <c r="BW2" i="17"/>
  <c r="BW2" i="19" s="1"/>
  <c r="BX11" i="17"/>
  <c r="BW12" i="17"/>
  <c r="BT17" i="19" l="1"/>
  <c r="BT22" i="19" s="1"/>
  <c r="BT24" i="19" s="1"/>
  <c r="BQ41" i="19"/>
  <c r="BQ46" i="19" s="1"/>
  <c r="BQ48" i="19" s="1"/>
  <c r="BW19" i="19"/>
  <c r="BW20" i="19" s="1"/>
  <c r="BW33" i="19"/>
  <c r="BU44" i="19"/>
  <c r="BW4" i="17"/>
  <c r="BW4" i="19" s="1"/>
  <c r="BW13" i="17"/>
  <c r="BW5" i="17" s="1"/>
  <c r="BW5" i="19" s="1"/>
  <c r="BW14" i="17"/>
  <c r="BW16" i="17" s="1"/>
  <c r="BX2" i="17"/>
  <c r="BX2" i="19" s="1"/>
  <c r="BY11" i="17"/>
  <c r="BX12" i="17"/>
  <c r="BV21" i="17"/>
  <c r="BV6" i="17"/>
  <c r="BV6" i="19" s="1"/>
  <c r="BV22" i="17"/>
  <c r="BV35" i="19" s="1"/>
  <c r="BV43" i="19" s="1"/>
  <c r="BV3" i="17"/>
  <c r="BV3" i="19" s="1"/>
  <c r="BU17" i="19" l="1"/>
  <c r="BU22" i="19" s="1"/>
  <c r="BU24" i="19" s="1"/>
  <c r="BR41" i="19"/>
  <c r="BR46" i="19" s="1"/>
  <c r="BR48" i="19" s="1"/>
  <c r="BX19" i="19"/>
  <c r="BX20" i="19" s="1"/>
  <c r="BX33" i="19"/>
  <c r="BV44" i="19"/>
  <c r="BX4" i="17"/>
  <c r="BX4" i="19" s="1"/>
  <c r="BX13" i="17"/>
  <c r="BX5" i="17" s="1"/>
  <c r="BX5" i="19" s="1"/>
  <c r="BX14" i="17"/>
  <c r="BX16" i="17" s="1"/>
  <c r="BW21" i="17"/>
  <c r="BW22" i="17"/>
  <c r="BW35" i="19" s="1"/>
  <c r="BW43" i="19" s="1"/>
  <c r="BW6" i="17"/>
  <c r="BW6" i="19" s="1"/>
  <c r="BY12" i="17"/>
  <c r="BY2" i="17"/>
  <c r="BY2" i="19" s="1"/>
  <c r="BZ11" i="17"/>
  <c r="BW3" i="17"/>
  <c r="BW3" i="19" s="1"/>
  <c r="BV17" i="19" l="1"/>
  <c r="BV22" i="19" s="1"/>
  <c r="BV24" i="19" s="1"/>
  <c r="BS41" i="19"/>
  <c r="BS46" i="19" s="1"/>
  <c r="BS48" i="19" s="1"/>
  <c r="BY19" i="19"/>
  <c r="BY20" i="19" s="1"/>
  <c r="BY33" i="19"/>
  <c r="BW44" i="19"/>
  <c r="BZ12" i="17"/>
  <c r="BZ2" i="17"/>
  <c r="BZ2" i="19" s="1"/>
  <c r="CA11" i="17"/>
  <c r="BX21" i="17"/>
  <c r="BX22" i="17"/>
  <c r="BX35" i="19" s="1"/>
  <c r="BX43" i="19" s="1"/>
  <c r="BX6" i="17"/>
  <c r="BX6" i="19" s="1"/>
  <c r="BY4" i="17"/>
  <c r="BY4" i="19" s="1"/>
  <c r="BY13" i="17"/>
  <c r="BY5" i="17" s="1"/>
  <c r="BY5" i="19" s="1"/>
  <c r="BY14" i="17"/>
  <c r="BY16" i="17" s="1"/>
  <c r="BX3" i="17"/>
  <c r="BX3" i="19" s="1"/>
  <c r="BW17" i="19" l="1"/>
  <c r="BW22" i="19" s="1"/>
  <c r="BW24" i="19" s="1"/>
  <c r="BT41" i="19"/>
  <c r="BT46" i="19" s="1"/>
  <c r="BT48" i="19" s="1"/>
  <c r="BZ19" i="19"/>
  <c r="BZ20" i="19" s="1"/>
  <c r="BZ33" i="19"/>
  <c r="BX44" i="19"/>
  <c r="BY22" i="17"/>
  <c r="BY35" i="19" s="1"/>
  <c r="BY43" i="19" s="1"/>
  <c r="BY6" i="17"/>
  <c r="BY6" i="19" s="1"/>
  <c r="BY21" i="17"/>
  <c r="BY3" i="17"/>
  <c r="BY3" i="19" s="1"/>
  <c r="CA12" i="17"/>
  <c r="CB11" i="17"/>
  <c r="CA2" i="17"/>
  <c r="CA2" i="19" s="1"/>
  <c r="BZ13" i="17"/>
  <c r="BZ5" i="17" s="1"/>
  <c r="BZ5" i="19" s="1"/>
  <c r="BZ14" i="17"/>
  <c r="BZ16" i="17" s="1"/>
  <c r="BZ4" i="17"/>
  <c r="BZ4" i="19" s="1"/>
  <c r="BX17" i="19" l="1"/>
  <c r="BX22" i="19" s="1"/>
  <c r="BX24" i="19" s="1"/>
  <c r="BU41" i="19"/>
  <c r="BU46" i="19" s="1"/>
  <c r="BU48" i="19" s="1"/>
  <c r="CA19" i="19"/>
  <c r="CA20" i="19" s="1"/>
  <c r="CA33" i="19"/>
  <c r="BY44" i="19"/>
  <c r="BZ3" i="17"/>
  <c r="BZ3" i="19" s="1"/>
  <c r="CC11" i="17"/>
  <c r="CB12" i="17"/>
  <c r="CB2" i="17"/>
  <c r="CB2" i="19" s="1"/>
  <c r="CA14" i="17"/>
  <c r="CA16" i="17" s="1"/>
  <c r="CA13" i="17"/>
  <c r="CA5" i="17" s="1"/>
  <c r="CA5" i="19" s="1"/>
  <c r="CA4" i="17"/>
  <c r="CA4" i="19" s="1"/>
  <c r="BZ22" i="17"/>
  <c r="BZ35" i="19" s="1"/>
  <c r="BZ43" i="19" s="1"/>
  <c r="BZ6" i="17"/>
  <c r="BZ6" i="19" s="1"/>
  <c r="BZ21" i="17"/>
  <c r="BY17" i="19" l="1"/>
  <c r="BY22" i="19" s="1"/>
  <c r="BY24" i="19" s="1"/>
  <c r="BV41" i="19"/>
  <c r="BV46" i="19" s="1"/>
  <c r="BV48" i="19" s="1"/>
  <c r="CB19" i="19"/>
  <c r="CB20" i="19" s="1"/>
  <c r="CB33" i="19"/>
  <c r="BZ44" i="19"/>
  <c r="CA3" i="17"/>
  <c r="CA3" i="19" s="1"/>
  <c r="CB14" i="17"/>
  <c r="CB16" i="17" s="1"/>
  <c r="CB13" i="17"/>
  <c r="CB5" i="17" s="1"/>
  <c r="CB5" i="19" s="1"/>
  <c r="CB4" i="17"/>
  <c r="CB4" i="19" s="1"/>
  <c r="CA21" i="17"/>
  <c r="CA22" i="17"/>
  <c r="CA35" i="19" s="1"/>
  <c r="CA43" i="19" s="1"/>
  <c r="CA6" i="17"/>
  <c r="CA6" i="19" s="1"/>
  <c r="CC2" i="17"/>
  <c r="CC2" i="19" s="1"/>
  <c r="CD11" i="17"/>
  <c r="CC12" i="17"/>
  <c r="BZ17" i="19" l="1"/>
  <c r="BZ22" i="19" s="1"/>
  <c r="BZ24" i="19" s="1"/>
  <c r="BW41" i="19"/>
  <c r="BW46" i="19" s="1"/>
  <c r="BW48" i="19" s="1"/>
  <c r="CC19" i="19"/>
  <c r="CC20" i="19" s="1"/>
  <c r="CC33" i="19"/>
  <c r="CA44" i="19"/>
  <c r="CC13" i="17"/>
  <c r="CC5" i="17" s="1"/>
  <c r="CC5" i="19" s="1"/>
  <c r="CC14" i="17"/>
  <c r="CC16" i="17" s="1"/>
  <c r="CC4" i="17"/>
  <c r="CC4" i="19" s="1"/>
  <c r="CD2" i="17"/>
  <c r="CD2" i="19" s="1"/>
  <c r="CE11" i="17"/>
  <c r="CD12" i="17"/>
  <c r="CB21" i="17"/>
  <c r="CB22" i="17"/>
  <c r="CB35" i="19" s="1"/>
  <c r="CB43" i="19" s="1"/>
  <c r="CB6" i="17"/>
  <c r="CB6" i="19" s="1"/>
  <c r="CB3" i="17"/>
  <c r="CB3" i="19" s="1"/>
  <c r="CA17" i="19" l="1"/>
  <c r="CA22" i="19" s="1"/>
  <c r="CA24" i="19" s="1"/>
  <c r="BX41" i="19"/>
  <c r="BX46" i="19" s="1"/>
  <c r="BX48" i="19" s="1"/>
  <c r="CD19" i="19"/>
  <c r="CD20" i="19" s="1"/>
  <c r="CD33" i="19"/>
  <c r="CB44" i="19"/>
  <c r="CD13" i="17"/>
  <c r="CD5" i="17" s="1"/>
  <c r="CD5" i="19" s="1"/>
  <c r="CD14" i="17"/>
  <c r="CD16" i="17" s="1"/>
  <c r="CD4" i="17"/>
  <c r="CD4" i="19" s="1"/>
  <c r="CE2" i="17"/>
  <c r="CE2" i="19" s="1"/>
  <c r="CF11" i="17"/>
  <c r="CE12" i="17"/>
  <c r="CC3" i="17"/>
  <c r="CC3" i="19" s="1"/>
  <c r="CC21" i="17"/>
  <c r="CC22" i="17"/>
  <c r="CC35" i="19" s="1"/>
  <c r="CC43" i="19" s="1"/>
  <c r="CC6" i="17"/>
  <c r="CC6" i="19" s="1"/>
  <c r="CB17" i="19" l="1"/>
  <c r="CB22" i="19" s="1"/>
  <c r="CB24" i="19" s="1"/>
  <c r="BY41" i="19"/>
  <c r="BY46" i="19" s="1"/>
  <c r="BY48" i="19" s="1"/>
  <c r="CE19" i="19"/>
  <c r="CE20" i="19" s="1"/>
  <c r="CE33" i="19"/>
  <c r="CC44" i="19"/>
  <c r="CE13" i="17"/>
  <c r="CE5" i="17" s="1"/>
  <c r="CE5" i="19" s="1"/>
  <c r="CE4" i="17"/>
  <c r="CE4" i="19" s="1"/>
  <c r="CE14" i="17"/>
  <c r="CE16" i="17" s="1"/>
  <c r="CF12" i="17"/>
  <c r="CG11" i="17"/>
  <c r="CH11" i="17" s="1"/>
  <c r="CF2" i="17"/>
  <c r="CF2" i="19" s="1"/>
  <c r="CD3" i="17"/>
  <c r="CD3" i="19" s="1"/>
  <c r="CD22" i="17"/>
  <c r="CD35" i="19" s="1"/>
  <c r="CD43" i="19" s="1"/>
  <c r="CD21" i="17"/>
  <c r="CD6" i="17"/>
  <c r="CD6" i="19" s="1"/>
  <c r="CC17" i="19" l="1"/>
  <c r="CC22" i="19" s="1"/>
  <c r="CC24" i="19" s="1"/>
  <c r="BZ41" i="19"/>
  <c r="BZ46" i="19" s="1"/>
  <c r="BZ48" i="19" s="1"/>
  <c r="CF19" i="19"/>
  <c r="CF20" i="19" s="1"/>
  <c r="CF33" i="19"/>
  <c r="CD44" i="19"/>
  <c r="CI11" i="17"/>
  <c r="CH2" i="17"/>
  <c r="CH2" i="19" s="1"/>
  <c r="CH12" i="17"/>
  <c r="CG12" i="17"/>
  <c r="CG2" i="17"/>
  <c r="CG2" i="19" s="1"/>
  <c r="CF4" i="17"/>
  <c r="CF4" i="19" s="1"/>
  <c r="CF13" i="17"/>
  <c r="CF5" i="17" s="1"/>
  <c r="CF5" i="19" s="1"/>
  <c r="CF14" i="17"/>
  <c r="CF16" i="17" s="1"/>
  <c r="CE22" i="17"/>
  <c r="CE35" i="19" s="1"/>
  <c r="CE43" i="19" s="1"/>
  <c r="CE6" i="17"/>
  <c r="CE6" i="19" s="1"/>
  <c r="CE21" i="17"/>
  <c r="CE3" i="17"/>
  <c r="CE3" i="19" s="1"/>
  <c r="CD17" i="19" l="1"/>
  <c r="CD22" i="19" s="1"/>
  <c r="CD24" i="19" s="1"/>
  <c r="CA41" i="19"/>
  <c r="CA46" i="19" s="1"/>
  <c r="CA48" i="19" s="1"/>
  <c r="CH19" i="19"/>
  <c r="CG19" i="19"/>
  <c r="CG20" i="19" s="1"/>
  <c r="CG33" i="19"/>
  <c r="CH33" i="19"/>
  <c r="CE44" i="19"/>
  <c r="CH4" i="17"/>
  <c r="CH4" i="19" s="1"/>
  <c r="CH14" i="17"/>
  <c r="CH16" i="17" s="1"/>
  <c r="CH13" i="17"/>
  <c r="CH5" i="17" s="1"/>
  <c r="CH5" i="19" s="1"/>
  <c r="CI12" i="17"/>
  <c r="CI2" i="17"/>
  <c r="CI2" i="19" s="1"/>
  <c r="CJ11" i="17"/>
  <c r="CF22" i="17"/>
  <c r="CF35" i="19" s="1"/>
  <c r="CF43" i="19" s="1"/>
  <c r="CF6" i="17"/>
  <c r="CF6" i="19" s="1"/>
  <c r="CF21" i="17"/>
  <c r="CF3" i="17"/>
  <c r="CF3" i="19" s="1"/>
  <c r="CG14" i="17"/>
  <c r="CG16" i="17" s="1"/>
  <c r="CG4" i="17"/>
  <c r="CG4" i="19" s="1"/>
  <c r="CG13" i="17"/>
  <c r="CG5" i="17" s="1"/>
  <c r="CG5" i="19" s="1"/>
  <c r="CE17" i="19" l="1"/>
  <c r="CE22" i="19" s="1"/>
  <c r="CE24" i="19" s="1"/>
  <c r="CH20" i="19"/>
  <c r="CB41" i="19"/>
  <c r="CB46" i="19" s="1"/>
  <c r="CB48" i="19" s="1"/>
  <c r="CI19" i="19"/>
  <c r="CI20" i="19" s="1"/>
  <c r="CI33" i="19"/>
  <c r="CF44" i="19"/>
  <c r="CJ12" i="17"/>
  <c r="CJ2" i="17"/>
  <c r="CJ2" i="19" s="1"/>
  <c r="CK11" i="17"/>
  <c r="CI13" i="17"/>
  <c r="CI5" i="17" s="1"/>
  <c r="CI5" i="19" s="1"/>
  <c r="CI14" i="17"/>
  <c r="CI16" i="17" s="1"/>
  <c r="CI4" i="17"/>
  <c r="CI4" i="19" s="1"/>
  <c r="CH3" i="17"/>
  <c r="CH3" i="19" s="1"/>
  <c r="CH21" i="17"/>
  <c r="CH22" i="17"/>
  <c r="CH35" i="19" s="1"/>
  <c r="CH43" i="19" s="1"/>
  <c r="CH6" i="17"/>
  <c r="CH6" i="19" s="1"/>
  <c r="CG3" i="17"/>
  <c r="CG3" i="19" s="1"/>
  <c r="CG22" i="17"/>
  <c r="CG35" i="19" s="1"/>
  <c r="CG43" i="19" s="1"/>
  <c r="CG6" i="17"/>
  <c r="CG6" i="19" s="1"/>
  <c r="CG21" i="17"/>
  <c r="CF17" i="19" l="1"/>
  <c r="CF22" i="19" s="1"/>
  <c r="CF24" i="19" s="1"/>
  <c r="CC41" i="19"/>
  <c r="CC46" i="19" s="1"/>
  <c r="CC48" i="19" s="1"/>
  <c r="CJ19" i="19"/>
  <c r="CJ20" i="19" s="1"/>
  <c r="CI3" i="17"/>
  <c r="CI3" i="19" s="1"/>
  <c r="CJ33" i="19"/>
  <c r="CG44" i="19"/>
  <c r="CH44" i="19"/>
  <c r="CK12" i="17"/>
  <c r="CK2" i="17"/>
  <c r="CK2" i="19" s="1"/>
  <c r="CL11" i="17"/>
  <c r="CI21" i="17"/>
  <c r="CI22" i="17"/>
  <c r="CI35" i="19" s="1"/>
  <c r="CI43" i="19" s="1"/>
  <c r="CI6" i="17"/>
  <c r="CI6" i="19" s="1"/>
  <c r="CJ13" i="17"/>
  <c r="CJ5" i="17" s="1"/>
  <c r="CJ5" i="19" s="1"/>
  <c r="CJ4" i="17"/>
  <c r="CJ4" i="19" s="1"/>
  <c r="CJ14" i="17"/>
  <c r="CJ16" i="17" s="1"/>
  <c r="CG17" i="19" l="1"/>
  <c r="CG22" i="19" s="1"/>
  <c r="CG24" i="19" s="1"/>
  <c r="CD41" i="19"/>
  <c r="CD46" i="19" s="1"/>
  <c r="CD48" i="19" s="1"/>
  <c r="CK19" i="19"/>
  <c r="CK20" i="19" s="1"/>
  <c r="CK33" i="19"/>
  <c r="CI44" i="19"/>
  <c r="CJ21" i="17"/>
  <c r="CJ22" i="17"/>
  <c r="CJ35" i="19" s="1"/>
  <c r="CJ43" i="19" s="1"/>
  <c r="CJ6" i="17"/>
  <c r="CJ6" i="19" s="1"/>
  <c r="CJ3" i="17"/>
  <c r="CJ3" i="19" s="1"/>
  <c r="CL12" i="17"/>
  <c r="CM11" i="17"/>
  <c r="CL2" i="17"/>
  <c r="CL2" i="19" s="1"/>
  <c r="CK4" i="17"/>
  <c r="CK4" i="19" s="1"/>
  <c r="CK13" i="17"/>
  <c r="CK5" i="17" s="1"/>
  <c r="CK5" i="19" s="1"/>
  <c r="CK14" i="17"/>
  <c r="CK16" i="17" s="1"/>
  <c r="CH17" i="19" l="1"/>
  <c r="CH22" i="19" s="1"/>
  <c r="CH24" i="19" s="1"/>
  <c r="CE41" i="19"/>
  <c r="CE46" i="19" s="1"/>
  <c r="CE48" i="19" s="1"/>
  <c r="CL19" i="19"/>
  <c r="CL20" i="19" s="1"/>
  <c r="CL33" i="19"/>
  <c r="CJ44" i="19"/>
  <c r="CK3" i="17"/>
  <c r="CK3" i="19" s="1"/>
  <c r="CM2" i="17"/>
  <c r="CM2" i="19" s="1"/>
  <c r="CN11" i="17"/>
  <c r="CM12" i="17"/>
  <c r="CK22" i="17"/>
  <c r="CK35" i="19" s="1"/>
  <c r="CK43" i="19" s="1"/>
  <c r="CK6" i="17"/>
  <c r="CK6" i="19" s="1"/>
  <c r="CK21" i="17"/>
  <c r="CL13" i="17"/>
  <c r="CL5" i="17" s="1"/>
  <c r="CL5" i="19" s="1"/>
  <c r="CL14" i="17"/>
  <c r="CL16" i="17" s="1"/>
  <c r="CL4" i="17"/>
  <c r="CL4" i="19" s="1"/>
  <c r="CI17" i="19" l="1"/>
  <c r="CI22" i="19" s="1"/>
  <c r="CI24" i="19" s="1"/>
  <c r="CF41" i="19"/>
  <c r="CF46" i="19" s="1"/>
  <c r="CF48" i="19" s="1"/>
  <c r="CM19" i="19"/>
  <c r="CM20" i="19" s="1"/>
  <c r="CM33" i="19"/>
  <c r="CK44" i="19"/>
  <c r="CL3" i="17"/>
  <c r="CL3" i="19" s="1"/>
  <c r="CL22" i="17"/>
  <c r="CL35" i="19" s="1"/>
  <c r="CL43" i="19" s="1"/>
  <c r="CL6" i="17"/>
  <c r="CL6" i="19" s="1"/>
  <c r="CL21" i="17"/>
  <c r="CM4" i="17"/>
  <c r="CM4" i="19" s="1"/>
  <c r="CM13" i="17"/>
  <c r="CM5" i="17" s="1"/>
  <c r="CM5" i="19" s="1"/>
  <c r="CM14" i="17"/>
  <c r="CM16" i="17" s="1"/>
  <c r="CN2" i="17"/>
  <c r="CN2" i="19" s="1"/>
  <c r="CN12" i="17"/>
  <c r="CO11" i="17"/>
  <c r="CJ17" i="19" l="1"/>
  <c r="CJ22" i="19" s="1"/>
  <c r="CJ24" i="19" s="1"/>
  <c r="CG41" i="19"/>
  <c r="CG46" i="19" s="1"/>
  <c r="CG48" i="19" s="1"/>
  <c r="CN19" i="19"/>
  <c r="CN20" i="19" s="1"/>
  <c r="CN33" i="19"/>
  <c r="CL44" i="19"/>
  <c r="CM22" i="17"/>
  <c r="CM35" i="19" s="1"/>
  <c r="CM43" i="19" s="1"/>
  <c r="CM21" i="17"/>
  <c r="CM6" i="17"/>
  <c r="CM6" i="19" s="1"/>
  <c r="CN4" i="17"/>
  <c r="CN4" i="19" s="1"/>
  <c r="CN13" i="17"/>
  <c r="CN5" i="17" s="1"/>
  <c r="CN5" i="19" s="1"/>
  <c r="CN14" i="17"/>
  <c r="CN16" i="17" s="1"/>
  <c r="CM3" i="17"/>
  <c r="CM3" i="19" s="1"/>
  <c r="CO12" i="17"/>
  <c r="CP11" i="17"/>
  <c r="CO2" i="17"/>
  <c r="CO2" i="19" s="1"/>
  <c r="CK17" i="19" l="1"/>
  <c r="CK22" i="19" s="1"/>
  <c r="CK24" i="19" s="1"/>
  <c r="CH41" i="19"/>
  <c r="CH46" i="19" s="1"/>
  <c r="CH48" i="19" s="1"/>
  <c r="CO19" i="19"/>
  <c r="CO20" i="19" s="1"/>
  <c r="CO33" i="19"/>
  <c r="CN3" i="17"/>
  <c r="CN3" i="19" s="1"/>
  <c r="CM44" i="19"/>
  <c r="CQ11" i="17"/>
  <c r="CP2" i="17"/>
  <c r="CP2" i="19" s="1"/>
  <c r="CP12" i="17"/>
  <c r="CO13" i="17"/>
  <c r="CO5" i="17" s="1"/>
  <c r="CO5" i="19" s="1"/>
  <c r="CO14" i="17"/>
  <c r="CO16" i="17" s="1"/>
  <c r="CO4" i="17"/>
  <c r="CO4" i="19" s="1"/>
  <c r="CN6" i="17"/>
  <c r="CN6" i="19" s="1"/>
  <c r="CN21" i="17"/>
  <c r="CN22" i="17"/>
  <c r="CN35" i="19" s="1"/>
  <c r="CN43" i="19" s="1"/>
  <c r="CL17" i="19" l="1"/>
  <c r="CL22" i="19" s="1"/>
  <c r="CL24" i="19" s="1"/>
  <c r="CI41" i="19"/>
  <c r="CI46" i="19" s="1"/>
  <c r="CI48" i="19" s="1"/>
  <c r="CP19" i="19"/>
  <c r="CP20" i="19" s="1"/>
  <c r="CP33" i="19"/>
  <c r="CN44" i="19"/>
  <c r="CP14" i="17"/>
  <c r="CP16" i="17" s="1"/>
  <c r="CP4" i="17"/>
  <c r="CP4" i="19" s="1"/>
  <c r="CP13" i="17"/>
  <c r="CP5" i="17" s="1"/>
  <c r="CP5" i="19" s="1"/>
  <c r="CR11" i="17"/>
  <c r="CQ12" i="17"/>
  <c r="CQ2" i="17"/>
  <c r="CQ2" i="19" s="1"/>
  <c r="CO3" i="17"/>
  <c r="CO3" i="19" s="1"/>
  <c r="CO22" i="17"/>
  <c r="CO35" i="19" s="1"/>
  <c r="CO43" i="19" s="1"/>
  <c r="CO21" i="17"/>
  <c r="CO6" i="17"/>
  <c r="CO6" i="19" s="1"/>
  <c r="CM17" i="19" l="1"/>
  <c r="CM22" i="19" s="1"/>
  <c r="CM24" i="19" s="1"/>
  <c r="CJ41" i="19"/>
  <c r="CJ46" i="19" s="1"/>
  <c r="CJ48" i="19" s="1"/>
  <c r="CQ19" i="19"/>
  <c r="CQ20" i="19" s="1"/>
  <c r="CQ33" i="19"/>
  <c r="CO44" i="19"/>
  <c r="CP3" i="17"/>
  <c r="CP3" i="19" s="1"/>
  <c r="CQ14" i="17"/>
  <c r="CQ16" i="17" s="1"/>
  <c r="CQ13" i="17"/>
  <c r="CQ5" i="17" s="1"/>
  <c r="CQ5" i="19" s="1"/>
  <c r="CQ4" i="17"/>
  <c r="CQ4" i="19" s="1"/>
  <c r="CS11" i="17"/>
  <c r="CR2" i="17"/>
  <c r="CR2" i="19" s="1"/>
  <c r="CR12" i="17"/>
  <c r="CP6" i="17"/>
  <c r="CP6" i="19" s="1"/>
  <c r="CP22" i="17"/>
  <c r="CP35" i="19" s="1"/>
  <c r="CP43" i="19" s="1"/>
  <c r="CP21" i="17"/>
  <c r="CN17" i="19" l="1"/>
  <c r="CN22" i="19" s="1"/>
  <c r="CN24" i="19" s="1"/>
  <c r="CK41" i="19"/>
  <c r="CK46" i="19" s="1"/>
  <c r="CK48" i="19" s="1"/>
  <c r="CR19" i="19"/>
  <c r="CR20" i="19" s="1"/>
  <c r="CR33" i="19"/>
  <c r="CP44" i="19"/>
  <c r="CR14" i="17"/>
  <c r="CR16" i="17" s="1"/>
  <c r="CR13" i="17"/>
  <c r="CR5" i="17" s="1"/>
  <c r="CR5" i="19" s="1"/>
  <c r="CR4" i="17"/>
  <c r="CR4" i="19" s="1"/>
  <c r="CT11" i="17"/>
  <c r="CS2" i="17"/>
  <c r="CS2" i="19" s="1"/>
  <c r="CS12" i="17"/>
  <c r="CQ3" i="17"/>
  <c r="CQ3" i="19" s="1"/>
  <c r="CQ6" i="17"/>
  <c r="CQ6" i="19" s="1"/>
  <c r="CQ21" i="17"/>
  <c r="CQ22" i="17"/>
  <c r="CQ35" i="19" s="1"/>
  <c r="CQ43" i="19" s="1"/>
  <c r="CO17" i="19" l="1"/>
  <c r="CO22" i="19" s="1"/>
  <c r="CO24" i="19" s="1"/>
  <c r="CL41" i="19"/>
  <c r="CL46" i="19" s="1"/>
  <c r="CL48" i="19" s="1"/>
  <c r="CS19" i="19"/>
  <c r="CS20" i="19" s="1"/>
  <c r="CS33" i="19"/>
  <c r="CQ44" i="19"/>
  <c r="CS14" i="17"/>
  <c r="CS16" i="17" s="1"/>
  <c r="CS13" i="17"/>
  <c r="CS5" i="17" s="1"/>
  <c r="CS5" i="19" s="1"/>
  <c r="CS4" i="17"/>
  <c r="CS4" i="19" s="1"/>
  <c r="CT12" i="17"/>
  <c r="CT2" i="17"/>
  <c r="CT2" i="19" s="1"/>
  <c r="CU11" i="17"/>
  <c r="CR3" i="17"/>
  <c r="CR3" i="19" s="1"/>
  <c r="CR21" i="17"/>
  <c r="CR6" i="17"/>
  <c r="CR6" i="19" s="1"/>
  <c r="CR22" i="17"/>
  <c r="CR35" i="19" s="1"/>
  <c r="CR43" i="19" s="1"/>
  <c r="CP17" i="19" l="1"/>
  <c r="CP22" i="19" s="1"/>
  <c r="CP24" i="19" s="1"/>
  <c r="CM41" i="19"/>
  <c r="CM46" i="19" s="1"/>
  <c r="CM48" i="19" s="1"/>
  <c r="CT19" i="19"/>
  <c r="CT20" i="19" s="1"/>
  <c r="CT33" i="19"/>
  <c r="CR44" i="19"/>
  <c r="CV11" i="17"/>
  <c r="CU2" i="17"/>
  <c r="CU2" i="19" s="1"/>
  <c r="CU12" i="17"/>
  <c r="CT4" i="17"/>
  <c r="CT4" i="19" s="1"/>
  <c r="CT14" i="17"/>
  <c r="CT16" i="17" s="1"/>
  <c r="CT13" i="17"/>
  <c r="CT5" i="17" s="1"/>
  <c r="CT5" i="19" s="1"/>
  <c r="CS6" i="17"/>
  <c r="CS6" i="19" s="1"/>
  <c r="CS21" i="17"/>
  <c r="CS22" i="17"/>
  <c r="CS35" i="19" s="1"/>
  <c r="CS43" i="19" s="1"/>
  <c r="CS3" i="17"/>
  <c r="CS3" i="19" s="1"/>
  <c r="CQ17" i="19" l="1"/>
  <c r="CQ22" i="19" s="1"/>
  <c r="CQ24" i="19" s="1"/>
  <c r="CN41" i="19"/>
  <c r="CN46" i="19" s="1"/>
  <c r="CN48" i="19" s="1"/>
  <c r="CU19" i="19"/>
  <c r="CU20" i="19" s="1"/>
  <c r="CU33" i="19"/>
  <c r="CS44" i="19"/>
  <c r="CT6" i="17"/>
  <c r="CT6" i="19" s="1"/>
  <c r="CT21" i="17"/>
  <c r="CT22" i="17"/>
  <c r="CT35" i="19" s="1"/>
  <c r="CT43" i="19" s="1"/>
  <c r="CT3" i="17"/>
  <c r="CT3" i="19" s="1"/>
  <c r="CU13" i="17"/>
  <c r="CU5" i="17" s="1"/>
  <c r="CU5" i="19" s="1"/>
  <c r="CU4" i="17"/>
  <c r="CU4" i="19" s="1"/>
  <c r="CU14" i="17"/>
  <c r="CU16" i="17" s="1"/>
  <c r="CW11" i="17"/>
  <c r="CV2" i="17"/>
  <c r="CV2" i="19" s="1"/>
  <c r="CV12" i="17"/>
  <c r="CR17" i="19" l="1"/>
  <c r="CR22" i="19" s="1"/>
  <c r="CR24" i="19" s="1"/>
  <c r="CO41" i="19"/>
  <c r="CO46" i="19" s="1"/>
  <c r="CO48" i="19" s="1"/>
  <c r="CV19" i="19"/>
  <c r="CV20" i="19" s="1"/>
  <c r="CV33" i="19"/>
  <c r="CT44" i="19"/>
  <c r="CV4" i="17"/>
  <c r="CV4" i="19" s="1"/>
  <c r="CV13" i="17"/>
  <c r="CV5" i="17" s="1"/>
  <c r="CV5" i="19" s="1"/>
  <c r="CV14" i="17"/>
  <c r="CV16" i="17" s="1"/>
  <c r="CW12" i="17"/>
  <c r="CW2" i="17"/>
  <c r="CW2" i="19" s="1"/>
  <c r="CX11" i="17"/>
  <c r="CU21" i="17"/>
  <c r="CU22" i="17"/>
  <c r="CU35" i="19" s="1"/>
  <c r="CU43" i="19" s="1"/>
  <c r="CU44" i="19" s="1"/>
  <c r="CU6" i="17"/>
  <c r="CU6" i="19" s="1"/>
  <c r="CU3" i="17"/>
  <c r="CU3" i="19" s="1"/>
  <c r="CS17" i="19" l="1"/>
  <c r="CS22" i="19" s="1"/>
  <c r="CS24" i="19" s="1"/>
  <c r="CP41" i="19"/>
  <c r="CP46" i="19" s="1"/>
  <c r="CP48" i="19" s="1"/>
  <c r="CW19" i="19"/>
  <c r="CW20" i="19" s="1"/>
  <c r="CW33" i="19"/>
  <c r="CX12" i="17"/>
  <c r="CY11" i="17"/>
  <c r="CX2" i="17"/>
  <c r="CX2" i="19" s="1"/>
  <c r="CW13" i="17"/>
  <c r="CW5" i="17" s="1"/>
  <c r="CW5" i="19" s="1"/>
  <c r="CW4" i="17"/>
  <c r="CW4" i="19" s="1"/>
  <c r="CW14" i="17"/>
  <c r="CW16" i="17" s="1"/>
  <c r="CV21" i="17"/>
  <c r="CV6" i="17"/>
  <c r="CV6" i="19" s="1"/>
  <c r="CV22" i="17"/>
  <c r="CV35" i="19" s="1"/>
  <c r="CV43" i="19" s="1"/>
  <c r="CV3" i="17"/>
  <c r="CV3" i="19" s="1"/>
  <c r="CT17" i="19" l="1"/>
  <c r="CT22" i="19" s="1"/>
  <c r="CT24" i="19" s="1"/>
  <c r="CQ41" i="19"/>
  <c r="CQ46" i="19" s="1"/>
  <c r="CQ48" i="19" s="1"/>
  <c r="CX19" i="19"/>
  <c r="CX20" i="19" s="1"/>
  <c r="CX33" i="19"/>
  <c r="CW3" i="17"/>
  <c r="CW3" i="19" s="1"/>
  <c r="CV44" i="19"/>
  <c r="CW21" i="17"/>
  <c r="CW22" i="17"/>
  <c r="CW35" i="19" s="1"/>
  <c r="CW43" i="19" s="1"/>
  <c r="CW6" i="17"/>
  <c r="CW6" i="19" s="1"/>
  <c r="CY12" i="17"/>
  <c r="CZ11" i="17"/>
  <c r="CY2" i="17"/>
  <c r="CY2" i="19" s="1"/>
  <c r="CX4" i="17"/>
  <c r="CX4" i="19" s="1"/>
  <c r="CX14" i="17"/>
  <c r="CX16" i="17" s="1"/>
  <c r="CX13" i="17"/>
  <c r="CX5" i="17" s="1"/>
  <c r="CX5" i="19" s="1"/>
  <c r="CU17" i="19" l="1"/>
  <c r="CU22" i="19" s="1"/>
  <c r="CU24" i="19" s="1"/>
  <c r="CR41" i="19"/>
  <c r="CR46" i="19" s="1"/>
  <c r="CR48" i="19" s="1"/>
  <c r="CY19" i="19"/>
  <c r="CY20" i="19" s="1"/>
  <c r="CY33" i="19"/>
  <c r="CW44" i="19"/>
  <c r="CX3" i="17"/>
  <c r="CX3" i="19" s="1"/>
  <c r="CY4" i="17"/>
  <c r="CY4" i="19" s="1"/>
  <c r="CY13" i="17"/>
  <c r="CY5" i="17" s="1"/>
  <c r="CY5" i="19" s="1"/>
  <c r="CY14" i="17"/>
  <c r="CY16" i="17" s="1"/>
  <c r="CX21" i="17"/>
  <c r="CX22" i="17"/>
  <c r="CX35" i="19" s="1"/>
  <c r="CX43" i="19" s="1"/>
  <c r="CX44" i="19" s="1"/>
  <c r="CX6" i="17"/>
  <c r="CX6" i="19" s="1"/>
  <c r="CZ12" i="17"/>
  <c r="DA11" i="17"/>
  <c r="CZ2" i="17"/>
  <c r="CZ2" i="19" s="1"/>
  <c r="CV17" i="19" l="1"/>
  <c r="CV22" i="19" s="1"/>
  <c r="CV24" i="19" s="1"/>
  <c r="CS41" i="19"/>
  <c r="CS46" i="19" s="1"/>
  <c r="CS48" i="19" s="1"/>
  <c r="CZ19" i="19"/>
  <c r="CZ20" i="19" s="1"/>
  <c r="CZ33" i="19"/>
  <c r="CY3" i="17"/>
  <c r="CY3" i="19" s="1"/>
  <c r="DB11" i="17"/>
  <c r="DA2" i="17"/>
  <c r="DA2" i="19" s="1"/>
  <c r="DA12" i="17"/>
  <c r="CZ13" i="17"/>
  <c r="CZ5" i="17" s="1"/>
  <c r="CZ5" i="19" s="1"/>
  <c r="CZ14" i="17"/>
  <c r="CZ16" i="17" s="1"/>
  <c r="CZ4" i="17"/>
  <c r="CZ4" i="19" s="1"/>
  <c r="CY22" i="17"/>
  <c r="CY35" i="19" s="1"/>
  <c r="CY43" i="19" s="1"/>
  <c r="CY44" i="19" s="1"/>
  <c r="CY21" i="17"/>
  <c r="CY6" i="17"/>
  <c r="CY6" i="19" s="1"/>
  <c r="CW17" i="19" l="1"/>
  <c r="CW22" i="19" s="1"/>
  <c r="CW24" i="19" s="1"/>
  <c r="CT41" i="19"/>
  <c r="CT46" i="19" s="1"/>
  <c r="CT48" i="19" s="1"/>
  <c r="DA19" i="19"/>
  <c r="DA20" i="19" s="1"/>
  <c r="DA33" i="19"/>
  <c r="CZ3" i="17"/>
  <c r="CZ3" i="19" s="1"/>
  <c r="CZ22" i="17"/>
  <c r="CZ35" i="19" s="1"/>
  <c r="CZ43" i="19" s="1"/>
  <c r="CZ44" i="19" s="1"/>
  <c r="CZ21" i="17"/>
  <c r="CZ6" i="17"/>
  <c r="CZ6" i="19" s="1"/>
  <c r="DA4" i="17"/>
  <c r="DA4" i="19" s="1"/>
  <c r="DA13" i="17"/>
  <c r="DA5" i="17" s="1"/>
  <c r="DA5" i="19" s="1"/>
  <c r="DA14" i="17"/>
  <c r="DA16" i="17" s="1"/>
  <c r="DB12" i="17"/>
  <c r="DB2" i="17"/>
  <c r="DB2" i="19" s="1"/>
  <c r="DC11" i="17"/>
  <c r="CX17" i="19" l="1"/>
  <c r="CX22" i="19" s="1"/>
  <c r="CX24" i="19" s="1"/>
  <c r="CU41" i="19"/>
  <c r="CU46" i="19" s="1"/>
  <c r="CU48" i="19" s="1"/>
  <c r="DB19" i="19"/>
  <c r="DB20" i="19" s="1"/>
  <c r="DB33" i="19"/>
  <c r="DA3" i="17"/>
  <c r="DA3" i="19" s="1"/>
  <c r="DA22" i="17"/>
  <c r="DA35" i="19" s="1"/>
  <c r="DA43" i="19" s="1"/>
  <c r="DA44" i="19" s="1"/>
  <c r="DA21" i="17"/>
  <c r="DA6" i="17"/>
  <c r="DA6" i="19" s="1"/>
  <c r="DC2" i="17"/>
  <c r="DC2" i="19" s="1"/>
  <c r="DC12" i="17"/>
  <c r="DD11" i="17"/>
  <c r="DB4" i="17"/>
  <c r="DB4" i="19" s="1"/>
  <c r="DB13" i="17"/>
  <c r="DB5" i="17" s="1"/>
  <c r="DB5" i="19" s="1"/>
  <c r="DB14" i="17"/>
  <c r="DB16" i="17" s="1"/>
  <c r="CY17" i="19" l="1"/>
  <c r="CY22" i="19" s="1"/>
  <c r="CY24" i="19" s="1"/>
  <c r="CV41" i="19"/>
  <c r="CV46" i="19" s="1"/>
  <c r="CV48" i="19" s="1"/>
  <c r="DC19" i="19"/>
  <c r="DC20" i="19" s="1"/>
  <c r="DC33" i="19"/>
  <c r="DB3" i="17"/>
  <c r="DB3" i="19" s="1"/>
  <c r="DB6" i="17"/>
  <c r="DB6" i="19" s="1"/>
  <c r="DB21" i="17"/>
  <c r="DB22" i="17"/>
  <c r="DB35" i="19" s="1"/>
  <c r="DB43" i="19" s="1"/>
  <c r="DE11" i="17"/>
  <c r="DD2" i="17"/>
  <c r="DD2" i="19" s="1"/>
  <c r="DD12" i="17"/>
  <c r="DC13" i="17"/>
  <c r="DC5" i="17" s="1"/>
  <c r="DC5" i="19" s="1"/>
  <c r="DC14" i="17"/>
  <c r="DC16" i="17" s="1"/>
  <c r="DC4" i="17"/>
  <c r="DC4" i="19" s="1"/>
  <c r="CZ17" i="19" l="1"/>
  <c r="CZ22" i="19" s="1"/>
  <c r="CZ24" i="19" s="1"/>
  <c r="CW41" i="19"/>
  <c r="CW46" i="19" s="1"/>
  <c r="CW48" i="19" s="1"/>
  <c r="DD19" i="19"/>
  <c r="DD20" i="19" s="1"/>
  <c r="DD33" i="19"/>
  <c r="DB44" i="19"/>
  <c r="DC3" i="17"/>
  <c r="DC3" i="19" s="1"/>
  <c r="DC6" i="17"/>
  <c r="DC6" i="19" s="1"/>
  <c r="DC21" i="17"/>
  <c r="DC22" i="17"/>
  <c r="DC35" i="19" s="1"/>
  <c r="DC43" i="19" s="1"/>
  <c r="DC44" i="19" s="1"/>
  <c r="DD14" i="17"/>
  <c r="DD16" i="17" s="1"/>
  <c r="DD4" i="17"/>
  <c r="DD4" i="19" s="1"/>
  <c r="DD13" i="17"/>
  <c r="DD5" i="17" s="1"/>
  <c r="DD5" i="19" s="1"/>
  <c r="DE2" i="17"/>
  <c r="DE2" i="19" s="1"/>
  <c r="DF11" i="17"/>
  <c r="DE12" i="17"/>
  <c r="DA17" i="19" l="1"/>
  <c r="DA22" i="19" s="1"/>
  <c r="DA24" i="19" s="1"/>
  <c r="CX41" i="19"/>
  <c r="CX46" i="19" s="1"/>
  <c r="CX48" i="19" s="1"/>
  <c r="DE19" i="19"/>
  <c r="DE20" i="19" s="1"/>
  <c r="DE33" i="19"/>
  <c r="DE14" i="17"/>
  <c r="DE16" i="17" s="1"/>
  <c r="DE4" i="17"/>
  <c r="DE4" i="19" s="1"/>
  <c r="DE13" i="17"/>
  <c r="DE5" i="17" s="1"/>
  <c r="DE5" i="19" s="1"/>
  <c r="DG11" i="17"/>
  <c r="DF2" i="17"/>
  <c r="DF2" i="19" s="1"/>
  <c r="DF12" i="17"/>
  <c r="DD3" i="17"/>
  <c r="DD3" i="19" s="1"/>
  <c r="DD6" i="17"/>
  <c r="DD6" i="19" s="1"/>
  <c r="DD22" i="17"/>
  <c r="DD35" i="19" s="1"/>
  <c r="DD43" i="19" s="1"/>
  <c r="DD44" i="19" s="1"/>
  <c r="DD21" i="17"/>
  <c r="DB17" i="19" l="1"/>
  <c r="DB22" i="19" s="1"/>
  <c r="DB24" i="19" s="1"/>
  <c r="CY41" i="19"/>
  <c r="CY46" i="19" s="1"/>
  <c r="CY48" i="19" s="1"/>
  <c r="DF19" i="19"/>
  <c r="DF20" i="19" s="1"/>
  <c r="DF33" i="19"/>
  <c r="DF14" i="17"/>
  <c r="DF16" i="17" s="1"/>
  <c r="DF13" i="17"/>
  <c r="DF5" i="17" s="1"/>
  <c r="DF5" i="19" s="1"/>
  <c r="DF4" i="17"/>
  <c r="DF4" i="19" s="1"/>
  <c r="DH11" i="17"/>
  <c r="DG2" i="17"/>
  <c r="DG2" i="19" s="1"/>
  <c r="DG12" i="17"/>
  <c r="DE3" i="17"/>
  <c r="DE3" i="19" s="1"/>
  <c r="DE6" i="17"/>
  <c r="DE6" i="19" s="1"/>
  <c r="DE22" i="17"/>
  <c r="DE35" i="19" s="1"/>
  <c r="DE43" i="19" s="1"/>
  <c r="DE44" i="19" s="1"/>
  <c r="DE21" i="17"/>
  <c r="DC17" i="19" l="1"/>
  <c r="DC22" i="19" s="1"/>
  <c r="DC24" i="19" s="1"/>
  <c r="CZ41" i="19"/>
  <c r="CZ46" i="19" s="1"/>
  <c r="CZ48" i="19" s="1"/>
  <c r="DG19" i="19"/>
  <c r="DG20" i="19" s="1"/>
  <c r="DG33" i="19"/>
  <c r="DG14" i="17"/>
  <c r="DG16" i="17" s="1"/>
  <c r="DG4" i="17"/>
  <c r="DG4" i="19" s="1"/>
  <c r="DG13" i="17"/>
  <c r="DG5" i="17" s="1"/>
  <c r="DG5" i="19" s="1"/>
  <c r="DI11" i="17"/>
  <c r="DH12" i="17"/>
  <c r="DH2" i="17"/>
  <c r="DH2" i="19" s="1"/>
  <c r="DF3" i="17"/>
  <c r="DF3" i="19" s="1"/>
  <c r="DF21" i="17"/>
  <c r="DF6" i="17"/>
  <c r="DF6" i="19" s="1"/>
  <c r="DF22" i="17"/>
  <c r="DF35" i="19" s="1"/>
  <c r="DF43" i="19" s="1"/>
  <c r="DF44" i="19" s="1"/>
  <c r="DD17" i="19" l="1"/>
  <c r="DD22" i="19" s="1"/>
  <c r="DD24" i="19" s="1"/>
  <c r="DA41" i="19"/>
  <c r="DA46" i="19" s="1"/>
  <c r="DA48" i="19" s="1"/>
  <c r="DH19" i="19"/>
  <c r="DH20" i="19" s="1"/>
  <c r="DH33" i="19"/>
  <c r="DH14" i="17"/>
  <c r="DH16" i="17" s="1"/>
  <c r="DH4" i="17"/>
  <c r="DH4" i="19" s="1"/>
  <c r="DH13" i="17"/>
  <c r="DH5" i="17" s="1"/>
  <c r="DH5" i="19" s="1"/>
  <c r="DJ11" i="17"/>
  <c r="DI2" i="17"/>
  <c r="DI2" i="19" s="1"/>
  <c r="DI12" i="17"/>
  <c r="DG6" i="17"/>
  <c r="DG6" i="19" s="1"/>
  <c r="DG22" i="17"/>
  <c r="DG35" i="19" s="1"/>
  <c r="DG43" i="19" s="1"/>
  <c r="DG44" i="19" s="1"/>
  <c r="DG21" i="17"/>
  <c r="DG3" i="17"/>
  <c r="DG3" i="19" s="1"/>
  <c r="DE17" i="19" l="1"/>
  <c r="DE22" i="19" s="1"/>
  <c r="DE24" i="19" s="1"/>
  <c r="DB41" i="19"/>
  <c r="DB46" i="19" s="1"/>
  <c r="DB48" i="19" s="1"/>
  <c r="DI19" i="19"/>
  <c r="DI20" i="19" s="1"/>
  <c r="DI33" i="19"/>
  <c r="DI14" i="17"/>
  <c r="DI16" i="17" s="1"/>
  <c r="DI4" i="17"/>
  <c r="DI4" i="19" s="1"/>
  <c r="DI13" i="17"/>
  <c r="DI5" i="17" s="1"/>
  <c r="DI5" i="19" s="1"/>
  <c r="DK11" i="17"/>
  <c r="DJ2" i="17"/>
  <c r="DJ2" i="19" s="1"/>
  <c r="DJ12" i="17"/>
  <c r="DH6" i="17"/>
  <c r="DH6" i="19" s="1"/>
  <c r="DH21" i="17"/>
  <c r="DH22" i="17"/>
  <c r="DH35" i="19" s="1"/>
  <c r="DH43" i="19" s="1"/>
  <c r="DH44" i="19" s="1"/>
  <c r="DH3" i="17"/>
  <c r="DH3" i="19" s="1"/>
  <c r="DF17" i="19" l="1"/>
  <c r="DF22" i="19" s="1"/>
  <c r="DF24" i="19" s="1"/>
  <c r="DC41" i="19"/>
  <c r="DC46" i="19" s="1"/>
  <c r="DC48" i="19" s="1"/>
  <c r="DJ19" i="19"/>
  <c r="DJ20" i="19" s="1"/>
  <c r="DJ33" i="19"/>
  <c r="DJ4" i="17"/>
  <c r="DJ4" i="19" s="1"/>
  <c r="DJ13" i="17"/>
  <c r="DJ5" i="17" s="1"/>
  <c r="DJ5" i="19" s="1"/>
  <c r="DJ14" i="17"/>
  <c r="DJ16" i="17" s="1"/>
  <c r="DK12" i="17"/>
  <c r="DL11" i="17"/>
  <c r="DK2" i="17"/>
  <c r="DK2" i="19" s="1"/>
  <c r="DI21" i="17"/>
  <c r="DI22" i="17"/>
  <c r="DI35" i="19" s="1"/>
  <c r="DI43" i="19" s="1"/>
  <c r="DI44" i="19" s="1"/>
  <c r="DI6" i="17"/>
  <c r="DI6" i="19" s="1"/>
  <c r="DI3" i="17"/>
  <c r="DI3" i="19" s="1"/>
  <c r="DG17" i="19" l="1"/>
  <c r="DG22" i="19" s="1"/>
  <c r="DG24" i="19" s="1"/>
  <c r="DD41" i="19"/>
  <c r="DD46" i="19" s="1"/>
  <c r="DD48" i="19" s="1"/>
  <c r="DK19" i="19"/>
  <c r="DK20" i="19" s="1"/>
  <c r="DK33" i="19"/>
  <c r="DL12" i="17"/>
  <c r="DM11" i="17"/>
  <c r="DL2" i="17"/>
  <c r="DL2" i="19" s="1"/>
  <c r="DJ21" i="17"/>
  <c r="DJ22" i="17"/>
  <c r="DJ35" i="19" s="1"/>
  <c r="DJ43" i="19" s="1"/>
  <c r="DJ6" i="17"/>
  <c r="DJ6" i="19" s="1"/>
  <c r="DK13" i="17"/>
  <c r="DK5" i="17" s="1"/>
  <c r="DK5" i="19" s="1"/>
  <c r="DK4" i="17"/>
  <c r="DK4" i="19" s="1"/>
  <c r="DK14" i="17"/>
  <c r="DK16" i="17" s="1"/>
  <c r="DJ3" i="17"/>
  <c r="DJ3" i="19" s="1"/>
  <c r="DH17" i="19" l="1"/>
  <c r="DH22" i="19" s="1"/>
  <c r="DH24" i="19" s="1"/>
  <c r="DE41" i="19"/>
  <c r="DE46" i="19" s="1"/>
  <c r="DE48" i="19" s="1"/>
  <c r="DL19" i="19"/>
  <c r="DL20" i="19" s="1"/>
  <c r="DL33" i="19"/>
  <c r="DJ44" i="19"/>
  <c r="DM12" i="17"/>
  <c r="DM2" i="17"/>
  <c r="DM2" i="19" s="1"/>
  <c r="DN11" i="17"/>
  <c r="DK21" i="17"/>
  <c r="DK22" i="17"/>
  <c r="DK35" i="19" s="1"/>
  <c r="DK43" i="19" s="1"/>
  <c r="DK6" i="17"/>
  <c r="DK6" i="19" s="1"/>
  <c r="DK3" i="17"/>
  <c r="DK3" i="19" s="1"/>
  <c r="DL4" i="17"/>
  <c r="DL4" i="19" s="1"/>
  <c r="DL14" i="17"/>
  <c r="DL16" i="17" s="1"/>
  <c r="DL13" i="17"/>
  <c r="DL5" i="17" s="1"/>
  <c r="DL5" i="19" s="1"/>
  <c r="DI17" i="19" l="1"/>
  <c r="DI22" i="19" s="1"/>
  <c r="DI24" i="19" s="1"/>
  <c r="DF41" i="19"/>
  <c r="DF46" i="19" s="1"/>
  <c r="DF48" i="19" s="1"/>
  <c r="DM19" i="19"/>
  <c r="DM20" i="19" s="1"/>
  <c r="DM33" i="19"/>
  <c r="DK44" i="19"/>
  <c r="DN12" i="17"/>
  <c r="DN2" i="17"/>
  <c r="DN2" i="19" s="1"/>
  <c r="DO11" i="17"/>
  <c r="DL3" i="17"/>
  <c r="DL3" i="19" s="1"/>
  <c r="DL21" i="17"/>
  <c r="DL22" i="17"/>
  <c r="DL35" i="19" s="1"/>
  <c r="DL43" i="19" s="1"/>
  <c r="DL6" i="17"/>
  <c r="DL6" i="19" s="1"/>
  <c r="DM4" i="17"/>
  <c r="DM4" i="19" s="1"/>
  <c r="DM13" i="17"/>
  <c r="DM5" i="17" s="1"/>
  <c r="DM5" i="19" s="1"/>
  <c r="DM14" i="17"/>
  <c r="DM16" i="17" s="1"/>
  <c r="DJ17" i="19" l="1"/>
  <c r="DJ22" i="19" s="1"/>
  <c r="DJ24" i="19" s="1"/>
  <c r="DG41" i="19"/>
  <c r="DG46" i="19" s="1"/>
  <c r="DG48" i="19" s="1"/>
  <c r="DN19" i="19"/>
  <c r="DN20" i="19" s="1"/>
  <c r="DN33" i="19"/>
  <c r="DL44" i="19"/>
  <c r="DM22" i="17"/>
  <c r="DM35" i="19" s="1"/>
  <c r="DM43" i="19" s="1"/>
  <c r="DM21" i="17"/>
  <c r="DM6" i="17"/>
  <c r="DM6" i="19" s="1"/>
  <c r="DM3" i="17"/>
  <c r="DM3" i="19" s="1"/>
  <c r="DO12" i="17"/>
  <c r="DP11" i="17"/>
  <c r="DO2" i="17"/>
  <c r="DO2" i="19" s="1"/>
  <c r="DN13" i="17"/>
  <c r="DN5" i="17" s="1"/>
  <c r="DN5" i="19" s="1"/>
  <c r="DN14" i="17"/>
  <c r="DN16" i="17" s="1"/>
  <c r="DN4" i="17"/>
  <c r="DN4" i="19" s="1"/>
  <c r="DK17" i="19" l="1"/>
  <c r="DK22" i="19" s="1"/>
  <c r="DK24" i="19" s="1"/>
  <c r="DH41" i="19"/>
  <c r="DH46" i="19" s="1"/>
  <c r="DH48" i="19" s="1"/>
  <c r="DO19" i="19"/>
  <c r="DO20" i="19" s="1"/>
  <c r="DO33" i="19"/>
  <c r="DM44" i="19"/>
  <c r="DN3" i="17"/>
  <c r="DN3" i="19" s="1"/>
  <c r="DO4" i="17"/>
  <c r="DO4" i="19" s="1"/>
  <c r="DO13" i="17"/>
  <c r="DO5" i="17" s="1"/>
  <c r="DO5" i="19" s="1"/>
  <c r="DO14" i="17"/>
  <c r="DO16" i="17" s="1"/>
  <c r="DN22" i="17"/>
  <c r="DN35" i="19" s="1"/>
  <c r="DN43" i="19" s="1"/>
  <c r="DN21" i="17"/>
  <c r="DN6" i="17"/>
  <c r="DN6" i="19" s="1"/>
  <c r="DP2" i="17"/>
  <c r="DP2" i="19" s="1"/>
  <c r="DQ11" i="17"/>
  <c r="DP12" i="17"/>
  <c r="DL17" i="19" l="1"/>
  <c r="DL22" i="19" s="1"/>
  <c r="DL24" i="19" s="1"/>
  <c r="DI41" i="19"/>
  <c r="DI46" i="19" s="1"/>
  <c r="DI48" i="19" s="1"/>
  <c r="DP19" i="19"/>
  <c r="DP20" i="19" s="1"/>
  <c r="DP33" i="19"/>
  <c r="DO3" i="17"/>
  <c r="DO3" i="19" s="1"/>
  <c r="DN44" i="19"/>
  <c r="DP4" i="17"/>
  <c r="DP4" i="19" s="1"/>
  <c r="DP13" i="17"/>
  <c r="DP5" i="17" s="1"/>
  <c r="DP5" i="19" s="1"/>
  <c r="DP14" i="17"/>
  <c r="DP16" i="17" s="1"/>
  <c r="DQ2" i="17"/>
  <c r="DQ2" i="19" s="1"/>
  <c r="DR11" i="17"/>
  <c r="DQ12" i="17"/>
  <c r="DO22" i="17"/>
  <c r="DO35" i="19" s="1"/>
  <c r="DO43" i="19" s="1"/>
  <c r="DO6" i="17"/>
  <c r="DO6" i="19" s="1"/>
  <c r="DO21" i="17"/>
  <c r="DM17" i="19" l="1"/>
  <c r="DM22" i="19" s="1"/>
  <c r="DM24" i="19" s="1"/>
  <c r="DJ41" i="19"/>
  <c r="DJ46" i="19" s="1"/>
  <c r="DJ48" i="19" s="1"/>
  <c r="DQ19" i="19"/>
  <c r="DQ20" i="19" s="1"/>
  <c r="DQ33" i="19"/>
  <c r="DP3" i="17"/>
  <c r="DP3" i="19" s="1"/>
  <c r="DO44" i="19"/>
  <c r="DQ13" i="17"/>
  <c r="DQ5" i="17" s="1"/>
  <c r="DQ5" i="19" s="1"/>
  <c r="DQ14" i="17"/>
  <c r="DQ16" i="17" s="1"/>
  <c r="DQ4" i="17"/>
  <c r="DQ4" i="19" s="1"/>
  <c r="DS11" i="17"/>
  <c r="DR2" i="17"/>
  <c r="DR2" i="19" s="1"/>
  <c r="DR12" i="17"/>
  <c r="DP6" i="17"/>
  <c r="DP6" i="19" s="1"/>
  <c r="DP22" i="17"/>
  <c r="DP35" i="19" s="1"/>
  <c r="DP43" i="19" s="1"/>
  <c r="DP21" i="17"/>
  <c r="DN17" i="19" l="1"/>
  <c r="DN22" i="19" s="1"/>
  <c r="DN24" i="19" s="1"/>
  <c r="DK41" i="19"/>
  <c r="DK46" i="19" s="1"/>
  <c r="DK48" i="19" s="1"/>
  <c r="DR19" i="19"/>
  <c r="DR20" i="19" s="1"/>
  <c r="DR33" i="19"/>
  <c r="DP44" i="19"/>
  <c r="DQ3" i="17"/>
  <c r="DQ3" i="19" s="1"/>
  <c r="DR14" i="17"/>
  <c r="DR16" i="17" s="1"/>
  <c r="DR4" i="17"/>
  <c r="DR4" i="19" s="1"/>
  <c r="DR13" i="17"/>
  <c r="DR5" i="17" s="1"/>
  <c r="DR5" i="19" s="1"/>
  <c r="DS12" i="17"/>
  <c r="DT11" i="17"/>
  <c r="DU11" i="17" s="1"/>
  <c r="DS2" i="17"/>
  <c r="DS2" i="19" s="1"/>
  <c r="DQ6" i="17"/>
  <c r="DQ6" i="19" s="1"/>
  <c r="DQ21" i="17"/>
  <c r="DQ22" i="17"/>
  <c r="DQ35" i="19" s="1"/>
  <c r="DQ43" i="19" s="1"/>
  <c r="DO17" i="19" l="1"/>
  <c r="DO22" i="19" s="1"/>
  <c r="DO24" i="19" s="1"/>
  <c r="DL41" i="19"/>
  <c r="DL46" i="19" s="1"/>
  <c r="DL48" i="19" s="1"/>
  <c r="DS19" i="19"/>
  <c r="DS20" i="19" s="1"/>
  <c r="DS33" i="19"/>
  <c r="DQ44" i="19"/>
  <c r="DV11" i="17"/>
  <c r="DU2" i="17"/>
  <c r="DU2" i="19" s="1"/>
  <c r="DU12" i="17"/>
  <c r="DS14" i="17"/>
  <c r="DS16" i="17" s="1"/>
  <c r="DS13" i="17"/>
  <c r="DS5" i="17" s="1"/>
  <c r="DS5" i="19" s="1"/>
  <c r="DS4" i="17"/>
  <c r="DS4" i="19" s="1"/>
  <c r="DT12" i="17"/>
  <c r="DT2" i="17"/>
  <c r="DT2" i="19" s="1"/>
  <c r="DR3" i="17"/>
  <c r="DR3" i="19" s="1"/>
  <c r="DR6" i="17"/>
  <c r="DR6" i="19" s="1"/>
  <c r="DR21" i="17"/>
  <c r="DR22" i="17"/>
  <c r="DR35" i="19" s="1"/>
  <c r="DR43" i="19" s="1"/>
  <c r="DP17" i="19" l="1"/>
  <c r="DP22" i="19" s="1"/>
  <c r="DP24" i="19" s="1"/>
  <c r="DM41" i="19"/>
  <c r="DM46" i="19" s="1"/>
  <c r="DM48" i="19" s="1"/>
  <c r="DU19" i="19"/>
  <c r="DT19" i="19"/>
  <c r="DT20" i="19" s="1"/>
  <c r="DT33" i="19"/>
  <c r="DU33" i="19"/>
  <c r="DR44" i="19"/>
  <c r="DU13" i="17"/>
  <c r="DU5" i="17" s="1"/>
  <c r="DU5" i="19" s="1"/>
  <c r="DU4" i="17"/>
  <c r="DU4" i="19" s="1"/>
  <c r="DU14" i="17"/>
  <c r="DU16" i="17" s="1"/>
  <c r="DV2" i="17"/>
  <c r="DV2" i="19" s="1"/>
  <c r="DV12" i="17"/>
  <c r="DW11" i="17"/>
  <c r="DT14" i="17"/>
  <c r="DT16" i="17" s="1"/>
  <c r="DT4" i="17"/>
  <c r="DT4" i="19" s="1"/>
  <c r="DT13" i="17"/>
  <c r="DT5" i="17" s="1"/>
  <c r="DT5" i="19" s="1"/>
  <c r="DS3" i="17"/>
  <c r="DS3" i="19" s="1"/>
  <c r="DS6" i="17"/>
  <c r="DS6" i="19" s="1"/>
  <c r="DS22" i="17"/>
  <c r="DS35" i="19" s="1"/>
  <c r="DS43" i="19" s="1"/>
  <c r="DS21" i="17"/>
  <c r="DQ17" i="19" l="1"/>
  <c r="DQ22" i="19" s="1"/>
  <c r="DQ24" i="19" s="1"/>
  <c r="DN41" i="19"/>
  <c r="DN46" i="19" s="1"/>
  <c r="DN48" i="19" s="1"/>
  <c r="DV19" i="19"/>
  <c r="DV20" i="19" s="1"/>
  <c r="DV33" i="19"/>
  <c r="DU20" i="19"/>
  <c r="DS44" i="19"/>
  <c r="DU3" i="17"/>
  <c r="DU3" i="19" s="1"/>
  <c r="DX11" i="17"/>
  <c r="DW2" i="17"/>
  <c r="DW2" i="19" s="1"/>
  <c r="DW12" i="17"/>
  <c r="DU6" i="17"/>
  <c r="DU6" i="19" s="1"/>
  <c r="DU21" i="17"/>
  <c r="DU22" i="17"/>
  <c r="DU35" i="19" s="1"/>
  <c r="DU43" i="19" s="1"/>
  <c r="DV13" i="17"/>
  <c r="DV5" i="17" s="1"/>
  <c r="DV5" i="19" s="1"/>
  <c r="DV14" i="17"/>
  <c r="DV16" i="17" s="1"/>
  <c r="DV4" i="17"/>
  <c r="DV4" i="19" s="1"/>
  <c r="DT3" i="17"/>
  <c r="DT3" i="19" s="1"/>
  <c r="DT21" i="17"/>
  <c r="DT22" i="17"/>
  <c r="DT35" i="19" s="1"/>
  <c r="DT43" i="19" s="1"/>
  <c r="DT6" i="17"/>
  <c r="DT6" i="19" s="1"/>
  <c r="DR17" i="19" l="1"/>
  <c r="DR22" i="19" s="1"/>
  <c r="DR24" i="19" s="1"/>
  <c r="DO41" i="19"/>
  <c r="DO46" i="19" s="1"/>
  <c r="DO48" i="19" s="1"/>
  <c r="DW19" i="19"/>
  <c r="DW20" i="19" s="1"/>
  <c r="DW33" i="19"/>
  <c r="DU44" i="19"/>
  <c r="DT44" i="19"/>
  <c r="DV3" i="17"/>
  <c r="DV3" i="19" s="1"/>
  <c r="DV6" i="17"/>
  <c r="DV6" i="19" s="1"/>
  <c r="DV21" i="17"/>
  <c r="DV22" i="17"/>
  <c r="DV35" i="19" s="1"/>
  <c r="DV43" i="19" s="1"/>
  <c r="DV44" i="19" s="1"/>
  <c r="DW13" i="17"/>
  <c r="DW5" i="17" s="1"/>
  <c r="DW5" i="19" s="1"/>
  <c r="DW4" i="17"/>
  <c r="DW4" i="19" s="1"/>
  <c r="DW14" i="17"/>
  <c r="DW16" i="17" s="1"/>
  <c r="DY11" i="17"/>
  <c r="DX2" i="17"/>
  <c r="DX2" i="19" s="1"/>
  <c r="DX12" i="17"/>
  <c r="DS17" i="19" l="1"/>
  <c r="DS22" i="19" s="1"/>
  <c r="DS24" i="19" s="1"/>
  <c r="DP41" i="19"/>
  <c r="DP46" i="19" s="1"/>
  <c r="DP48" i="19" s="1"/>
  <c r="DX19" i="19"/>
  <c r="DX20" i="19" s="1"/>
  <c r="DX33" i="19"/>
  <c r="DZ11" i="17"/>
  <c r="DY2" i="17"/>
  <c r="DY2" i="19" s="1"/>
  <c r="DY12" i="17"/>
  <c r="DX4" i="17"/>
  <c r="DX4" i="19" s="1"/>
  <c r="DX14" i="17"/>
  <c r="DX16" i="17" s="1"/>
  <c r="DX13" i="17"/>
  <c r="DX5" i="17" s="1"/>
  <c r="DX5" i="19" s="1"/>
  <c r="DW3" i="17"/>
  <c r="DW3" i="19" s="1"/>
  <c r="DW21" i="17"/>
  <c r="DW22" i="17"/>
  <c r="DW35" i="19" s="1"/>
  <c r="DW43" i="19" s="1"/>
  <c r="DW44" i="19" s="1"/>
  <c r="DW6" i="17"/>
  <c r="DW6" i="19" s="1"/>
  <c r="DT17" i="19" l="1"/>
  <c r="DT22" i="19" s="1"/>
  <c r="DT24" i="19" s="1"/>
  <c r="DQ41" i="19"/>
  <c r="DQ46" i="19" s="1"/>
  <c r="DQ48" i="19" s="1"/>
  <c r="DY19" i="19"/>
  <c r="DY20" i="19" s="1"/>
  <c r="DY33" i="19"/>
  <c r="EA11" i="17"/>
  <c r="DZ12" i="17"/>
  <c r="DZ2" i="17"/>
  <c r="DZ2" i="19" s="1"/>
  <c r="DX21" i="17"/>
  <c r="DX22" i="17"/>
  <c r="DX35" i="19" s="1"/>
  <c r="DX43" i="19" s="1"/>
  <c r="DX44" i="19" s="1"/>
  <c r="DX6" i="17"/>
  <c r="DX6" i="19" s="1"/>
  <c r="DX3" i="17"/>
  <c r="DX3" i="19" s="1"/>
  <c r="DY4" i="17"/>
  <c r="DY4" i="19" s="1"/>
  <c r="DY14" i="17"/>
  <c r="DY16" i="17" s="1"/>
  <c r="DY13" i="17"/>
  <c r="DY5" i="17" s="1"/>
  <c r="DY5" i="19" s="1"/>
  <c r="DU17" i="19" l="1"/>
  <c r="DU22" i="19" s="1"/>
  <c r="DU24" i="19" s="1"/>
  <c r="DR41" i="19"/>
  <c r="DR46" i="19" s="1"/>
  <c r="DR48" i="19" s="1"/>
  <c r="DZ19" i="19"/>
  <c r="DZ20" i="19" s="1"/>
  <c r="DZ33" i="19"/>
  <c r="EA2" i="17"/>
  <c r="EA2" i="19" s="1"/>
  <c r="EA12" i="17"/>
  <c r="EB11" i="17"/>
  <c r="DY3" i="17"/>
  <c r="DY3" i="19" s="1"/>
  <c r="DY6" i="17"/>
  <c r="DY6" i="19" s="1"/>
  <c r="DY22" i="17"/>
  <c r="DY35" i="19" s="1"/>
  <c r="DY43" i="19" s="1"/>
  <c r="DY44" i="19" s="1"/>
  <c r="DY21" i="17"/>
  <c r="DZ4" i="17"/>
  <c r="DZ4" i="19" s="1"/>
  <c r="DZ14" i="17"/>
  <c r="DZ16" i="17" s="1"/>
  <c r="DZ13" i="17"/>
  <c r="DZ5" i="17" s="1"/>
  <c r="DZ5" i="19" s="1"/>
  <c r="DV17" i="19" l="1"/>
  <c r="DV22" i="19" s="1"/>
  <c r="DV24" i="19" s="1"/>
  <c r="DS41" i="19"/>
  <c r="DS46" i="19" s="1"/>
  <c r="DS48" i="19" s="1"/>
  <c r="EA19" i="19"/>
  <c r="EA20" i="19" s="1"/>
  <c r="EA33" i="19"/>
  <c r="DZ3" i="17"/>
  <c r="DZ3" i="19" s="1"/>
  <c r="DZ22" i="17"/>
  <c r="DZ35" i="19" s="1"/>
  <c r="DZ43" i="19" s="1"/>
  <c r="DZ6" i="17"/>
  <c r="DZ6" i="19" s="1"/>
  <c r="DZ21" i="17"/>
  <c r="EB2" i="17"/>
  <c r="EB2" i="19" s="1"/>
  <c r="EB12" i="17"/>
  <c r="EA14" i="17"/>
  <c r="EA16" i="17" s="1"/>
  <c r="EA13" i="17"/>
  <c r="EA5" i="17" s="1"/>
  <c r="EA5" i="19" s="1"/>
  <c r="EA4" i="17"/>
  <c r="EA4" i="19" s="1"/>
  <c r="DW17" i="19" l="1"/>
  <c r="DW22" i="19" s="1"/>
  <c r="DW24" i="19" s="1"/>
  <c r="DT41" i="19"/>
  <c r="DT46" i="19" s="1"/>
  <c r="DT48" i="19" s="1"/>
  <c r="EB19" i="19"/>
  <c r="EB20" i="19" s="1"/>
  <c r="EB33" i="19"/>
  <c r="DZ44" i="19"/>
  <c r="EA3" i="17"/>
  <c r="EA3" i="19" s="1"/>
  <c r="EA22" i="17"/>
  <c r="EA35" i="19" s="1"/>
  <c r="EA43" i="19" s="1"/>
  <c r="EA44" i="19" s="1"/>
  <c r="EA6" i="17"/>
  <c r="EA6" i="19" s="1"/>
  <c r="EA21" i="17"/>
  <c r="EB14" i="17"/>
  <c r="EB16" i="17" s="1"/>
  <c r="EB13" i="17"/>
  <c r="EB5" i="17" s="1"/>
  <c r="EB4" i="17"/>
  <c r="EB4" i="19" s="1"/>
  <c r="DX17" i="19" l="1"/>
  <c r="DX22" i="19" s="1"/>
  <c r="DX24" i="19" s="1"/>
  <c r="EB5" i="19"/>
  <c r="A27" i="17"/>
  <c r="M116" i="16"/>
  <c r="N116" i="16"/>
  <c r="O116" i="16"/>
  <c r="P116" i="16"/>
  <c r="Q116" i="16"/>
  <c r="R116" i="16"/>
  <c r="S116" i="16"/>
  <c r="T116" i="16"/>
  <c r="U116" i="16"/>
  <c r="DU41" i="19"/>
  <c r="DU46" i="19" s="1"/>
  <c r="DU48" i="19" s="1"/>
  <c r="M103" i="16"/>
  <c r="N103" i="16"/>
  <c r="O103" i="16"/>
  <c r="R103" i="16"/>
  <c r="Q103" i="16"/>
  <c r="T103" i="16"/>
  <c r="P103" i="16"/>
  <c r="U103" i="16"/>
  <c r="S103" i="16"/>
  <c r="EB3" i="17"/>
  <c r="EB3" i="19" s="1"/>
  <c r="EB22" i="17"/>
  <c r="EB35" i="19" s="1"/>
  <c r="EB43" i="19" s="1"/>
  <c r="EB6" i="17"/>
  <c r="EB6" i="19" s="1"/>
  <c r="EB21" i="17"/>
  <c r="M27" i="9"/>
  <c r="A3" i="17" l="1"/>
  <c r="A18" i="5" s="1"/>
  <c r="DY17" i="19"/>
  <c r="DY22" i="19" s="1"/>
  <c r="V103" i="16" s="1"/>
  <c r="W111" i="16"/>
  <c r="W112" i="9" s="1"/>
  <c r="DV41" i="19"/>
  <c r="DV46" i="19" s="1"/>
  <c r="DV48" i="19" s="1"/>
  <c r="M98" i="16"/>
  <c r="Q98" i="16"/>
  <c r="Q111" i="9" s="1"/>
  <c r="S99" i="16"/>
  <c r="V98" i="16"/>
  <c r="V111" i="9" s="1"/>
  <c r="O98" i="16"/>
  <c r="O111" i="9" s="1"/>
  <c r="U98" i="16"/>
  <c r="U111" i="9" s="1"/>
  <c r="W98" i="16"/>
  <c r="W111" i="9" s="1"/>
  <c r="Q99" i="16"/>
  <c r="N98" i="16"/>
  <c r="N111" i="9" s="1"/>
  <c r="P98" i="16"/>
  <c r="P111" i="9" s="1"/>
  <c r="S98" i="16"/>
  <c r="S111" i="9" s="1"/>
  <c r="M99" i="16"/>
  <c r="T98" i="16"/>
  <c r="T111" i="9" s="1"/>
  <c r="T99" i="16"/>
  <c r="V99" i="16"/>
  <c r="N99" i="16"/>
  <c r="R98" i="16"/>
  <c r="R111" i="9" s="1"/>
  <c r="P99" i="16"/>
  <c r="U99" i="16"/>
  <c r="R99" i="16"/>
  <c r="O99" i="16"/>
  <c r="W99" i="16"/>
  <c r="M112" i="16"/>
  <c r="M31" i="9" s="1"/>
  <c r="M111" i="16"/>
  <c r="M112" i="9" s="1"/>
  <c r="M102" i="9"/>
  <c r="N111" i="16"/>
  <c r="N112" i="9" s="1"/>
  <c r="O111" i="16"/>
  <c r="O112" i="9" s="1"/>
  <c r="P111" i="16"/>
  <c r="P112" i="9" s="1"/>
  <c r="Q111" i="16"/>
  <c r="Q112" i="9" s="1"/>
  <c r="R111" i="16"/>
  <c r="R112" i="9" s="1"/>
  <c r="S111" i="16"/>
  <c r="S112" i="9" s="1"/>
  <c r="T111" i="16"/>
  <c r="T112" i="9" s="1"/>
  <c r="EB44" i="19"/>
  <c r="U111" i="16"/>
  <c r="U112" i="9" s="1"/>
  <c r="V111" i="16"/>
  <c r="V112" i="9" s="1"/>
  <c r="M28" i="9"/>
  <c r="N27" i="9"/>
  <c r="U27" i="9"/>
  <c r="R27" i="9"/>
  <c r="P27" i="9"/>
  <c r="V27" i="9"/>
  <c r="S27" i="9"/>
  <c r="W27" i="9"/>
  <c r="T27" i="9"/>
  <c r="Q27" i="9"/>
  <c r="O27" i="9"/>
  <c r="DZ17" i="19" l="1"/>
  <c r="DZ22" i="19" s="1"/>
  <c r="DZ24" i="19" s="1"/>
  <c r="DY24" i="19"/>
  <c r="DW41" i="19"/>
  <c r="DW46" i="19" s="1"/>
  <c r="DW48" i="19" s="1"/>
  <c r="J119" i="9"/>
  <c r="J118" i="9"/>
  <c r="W102" i="9"/>
  <c r="S102" i="9"/>
  <c r="T102" i="9"/>
  <c r="U102" i="9"/>
  <c r="Q102" i="9"/>
  <c r="P102" i="9"/>
  <c r="R102" i="9"/>
  <c r="N102" i="9"/>
  <c r="W30" i="9"/>
  <c r="O30" i="9"/>
  <c r="P30" i="9"/>
  <c r="V30" i="9"/>
  <c r="Q30" i="9"/>
  <c r="N30" i="9"/>
  <c r="R30" i="9"/>
  <c r="T30" i="9"/>
  <c r="S30" i="9"/>
  <c r="U30" i="9"/>
  <c r="M30" i="9"/>
  <c r="M111" i="9"/>
  <c r="M101" i="16"/>
  <c r="M94" i="9" s="1"/>
  <c r="M114" i="16"/>
  <c r="O28" i="9"/>
  <c r="O102" i="9"/>
  <c r="V28" i="9"/>
  <c r="V102" i="9"/>
  <c r="N112" i="16"/>
  <c r="N31" i="9" s="1"/>
  <c r="O112" i="16"/>
  <c r="O31" i="9" s="1"/>
  <c r="P112" i="16"/>
  <c r="P31" i="9" s="1"/>
  <c r="Q112" i="16"/>
  <c r="Q31" i="9" s="1"/>
  <c r="R112" i="16"/>
  <c r="R31" i="9" s="1"/>
  <c r="S112" i="16"/>
  <c r="S31" i="9" s="1"/>
  <c r="T112" i="16"/>
  <c r="T31" i="9" s="1"/>
  <c r="U112" i="16"/>
  <c r="U31" i="9" s="1"/>
  <c r="V112" i="16"/>
  <c r="V31" i="9" s="1"/>
  <c r="W112" i="16"/>
  <c r="W31" i="9" s="1"/>
  <c r="T28" i="9"/>
  <c r="P28" i="9"/>
  <c r="Q28" i="9"/>
  <c r="S28" i="9"/>
  <c r="R28" i="9"/>
  <c r="U28" i="9"/>
  <c r="N28" i="9"/>
  <c r="W28" i="9"/>
  <c r="M104" i="16" l="1"/>
  <c r="EA17" i="19"/>
  <c r="EA22" i="19" s="1"/>
  <c r="EA24" i="19" s="1"/>
  <c r="M58" i="9"/>
  <c r="M117" i="16"/>
  <c r="DX41" i="19"/>
  <c r="DX46" i="19" s="1"/>
  <c r="DX48" i="19" s="1"/>
  <c r="M33" i="9"/>
  <c r="M34" i="9" s="1"/>
  <c r="M57" i="9"/>
  <c r="N96" i="16"/>
  <c r="N101" i="16" s="1"/>
  <c r="N104" i="16" s="1"/>
  <c r="J31" i="9"/>
  <c r="J112" i="9"/>
  <c r="Q33" i="9"/>
  <c r="O33" i="9"/>
  <c r="S33" i="9"/>
  <c r="N33" i="9"/>
  <c r="R33" i="9"/>
  <c r="W33" i="9"/>
  <c r="V33" i="9"/>
  <c r="U33" i="9"/>
  <c r="P33" i="9"/>
  <c r="T33" i="9"/>
  <c r="M114" i="9"/>
  <c r="N109" i="16"/>
  <c r="N114" i="16" s="1"/>
  <c r="J102" i="9"/>
  <c r="EB17" i="19" l="1"/>
  <c r="EB22" i="19" s="1"/>
  <c r="EB24" i="19" s="1"/>
  <c r="A24" i="19" s="1"/>
  <c r="M60" i="9"/>
  <c r="N58" i="9"/>
  <c r="N117" i="16"/>
  <c r="DY41" i="19"/>
  <c r="DY46" i="19" s="1"/>
  <c r="DY48" i="19" s="1"/>
  <c r="N57" i="9"/>
  <c r="O96" i="16"/>
  <c r="O101" i="16" s="1"/>
  <c r="O104" i="16" s="1"/>
  <c r="N34" i="9"/>
  <c r="U34" i="9"/>
  <c r="W34" i="9"/>
  <c r="O34" i="9"/>
  <c r="V34" i="9"/>
  <c r="S34" i="9"/>
  <c r="Q34" i="9"/>
  <c r="P34" i="9"/>
  <c r="R34" i="9"/>
  <c r="T34" i="9"/>
  <c r="J30" i="9"/>
  <c r="J33" i="9" s="1"/>
  <c r="N114" i="9"/>
  <c r="O109" i="16"/>
  <c r="W103" i="16" l="1"/>
  <c r="V116" i="16"/>
  <c r="DZ41" i="19"/>
  <c r="DZ46" i="19" s="1"/>
  <c r="DZ48" i="19" s="1"/>
  <c r="O57" i="9"/>
  <c r="P96" i="16"/>
  <c r="P101" i="16" s="1"/>
  <c r="P104" i="16" s="1"/>
  <c r="J34" i="9"/>
  <c r="N60" i="9"/>
  <c r="O114" i="16"/>
  <c r="O58" i="9" l="1"/>
  <c r="O60" i="9" s="1"/>
  <c r="O117" i="16"/>
  <c r="EA41" i="19"/>
  <c r="EA46" i="19" s="1"/>
  <c r="EA48" i="19" s="1"/>
  <c r="P57" i="9"/>
  <c r="Q96" i="16"/>
  <c r="Q101" i="16" s="1"/>
  <c r="Q104" i="16" s="1"/>
  <c r="O73" i="9"/>
  <c r="P109" i="16"/>
  <c r="EB41" i="19" l="1"/>
  <c r="EB46" i="19" s="1"/>
  <c r="EB48" i="19" s="1"/>
  <c r="Q57" i="9"/>
  <c r="R96" i="16"/>
  <c r="R101" i="16" s="1"/>
  <c r="R104" i="16" s="1"/>
  <c r="O114" i="9"/>
  <c r="P114" i="16"/>
  <c r="P117" i="16" s="1"/>
  <c r="P58" i="9" l="1"/>
  <c r="P60" i="9" s="1"/>
  <c r="W116" i="16"/>
  <c r="A48" i="19"/>
  <c r="R57" i="9"/>
  <c r="S96" i="16"/>
  <c r="S101" i="16" s="1"/>
  <c r="S104" i="16" s="1"/>
  <c r="P73" i="9"/>
  <c r="Q109" i="16"/>
  <c r="S57" i="9" l="1"/>
  <c r="T96" i="16"/>
  <c r="T101" i="16" s="1"/>
  <c r="T104" i="16" s="1"/>
  <c r="P114" i="9"/>
  <c r="Q114" i="16"/>
  <c r="Q117" i="16" s="1"/>
  <c r="Q58" i="9" l="1"/>
  <c r="Q60" i="9" s="1"/>
  <c r="T57" i="9"/>
  <c r="U96" i="16"/>
  <c r="U101" i="16" s="1"/>
  <c r="U104" i="16" s="1"/>
  <c r="Q73" i="9"/>
  <c r="R109" i="16"/>
  <c r="U57" i="9" l="1"/>
  <c r="V96" i="16"/>
  <c r="V101" i="16" s="1"/>
  <c r="V104" i="16" s="1"/>
  <c r="Q114" i="9"/>
  <c r="R114" i="16"/>
  <c r="R117" i="16" s="1"/>
  <c r="R58" i="9" l="1"/>
  <c r="R60" i="9" s="1"/>
  <c r="V57" i="9"/>
  <c r="W96" i="16"/>
  <c r="W101" i="16" s="1"/>
  <c r="W104" i="16" s="1"/>
  <c r="R73" i="9"/>
  <c r="S109" i="16"/>
  <c r="A104" i="16" l="1"/>
  <c r="W57" i="9"/>
  <c r="R114" i="9"/>
  <c r="S114" i="16"/>
  <c r="S117" i="16" s="1"/>
  <c r="S73" i="9"/>
  <c r="S58" i="9" l="1"/>
  <c r="S60" i="9" s="1"/>
  <c r="T109" i="16"/>
  <c r="S114" i="9" l="1"/>
  <c r="T114" i="16"/>
  <c r="T117" i="16" s="1"/>
  <c r="T73" i="9"/>
  <c r="T58" i="9" l="1"/>
  <c r="T60" i="9" s="1"/>
  <c r="U109" i="16"/>
  <c r="T114" i="9" l="1"/>
  <c r="U114" i="16"/>
  <c r="U117" i="16" s="1"/>
  <c r="U73" i="9"/>
  <c r="U58" i="9" l="1"/>
  <c r="U60" i="9" s="1"/>
  <c r="V109" i="16"/>
  <c r="U114" i="9" l="1"/>
  <c r="V114" i="16"/>
  <c r="V117" i="16" s="1"/>
  <c r="V73" i="9"/>
  <c r="V58" i="9" l="1"/>
  <c r="V60" i="9" s="1"/>
  <c r="W109" i="16"/>
  <c r="V114" i="9" l="1"/>
  <c r="W114" i="16"/>
  <c r="W117" i="16" s="1"/>
  <c r="W58" i="9" l="1"/>
  <c r="W114" i="9"/>
  <c r="J111" i="9"/>
  <c r="A117" i="16"/>
  <c r="W73" i="9"/>
  <c r="J114" i="9" l="1"/>
  <c r="W60" i="9"/>
  <c r="J104" i="9" l="1"/>
  <c r="A3" i="19" l="1"/>
  <c r="A20" i="5" s="1"/>
  <c r="M39" i="9" l="1"/>
  <c r="M77" i="9" l="1"/>
  <c r="M79" i="9" s="1"/>
  <c r="M107" i="9"/>
  <c r="M43" i="9" l="1"/>
  <c r="N77" i="9"/>
  <c r="N79" i="9" s="1"/>
  <c r="J37" i="9"/>
  <c r="O77" i="9" l="1"/>
  <c r="O79" i="9" s="1"/>
  <c r="P77" i="9" l="1"/>
  <c r="P79" i="9" s="1"/>
  <c r="Q77" i="9" l="1"/>
  <c r="Q79" i="9" s="1"/>
  <c r="M49" i="9"/>
  <c r="A3" i="16"/>
  <c r="A21" i="5" s="1"/>
  <c r="M124" i="9" l="1"/>
  <c r="M126" i="9" s="1"/>
  <c r="M129" i="9" s="1"/>
  <c r="M131" i="9" s="1"/>
  <c r="M47" i="9"/>
  <c r="R77" i="9"/>
  <c r="R79" i="9" s="1"/>
  <c r="M50" i="9" l="1"/>
  <c r="M86" i="9"/>
  <c r="M88" i="9" s="1"/>
  <c r="S77" i="9"/>
  <c r="S79" i="9" s="1"/>
  <c r="M63" i="9"/>
  <c r="N128" i="9"/>
  <c r="M92" i="9" l="1"/>
  <c r="M65" i="9"/>
  <c r="M67" i="9" s="1"/>
  <c r="M95" i="9" s="1"/>
  <c r="T77" i="9"/>
  <c r="T79" i="9" s="1"/>
  <c r="U77" i="9" l="1"/>
  <c r="U79" i="9" s="1"/>
  <c r="N39" i="9"/>
  <c r="M81" i="9"/>
  <c r="M90" i="9" s="1"/>
  <c r="N107" i="9" l="1"/>
  <c r="V77" i="9"/>
  <c r="V79" i="9" s="1"/>
  <c r="W77" i="9" l="1"/>
  <c r="W79" i="9" s="1"/>
  <c r="N43" i="9"/>
  <c r="N94" i="9" l="1"/>
  <c r="N49" i="9"/>
  <c r="N124" i="9" l="1"/>
  <c r="N126" i="9" s="1"/>
  <c r="N129" i="9" s="1"/>
  <c r="N131" i="9" s="1"/>
  <c r="N47" i="9"/>
  <c r="N50" i="9" l="1"/>
  <c r="N86" i="9"/>
  <c r="N88" i="9" s="1"/>
  <c r="N63" i="9"/>
  <c r="O128" i="9"/>
  <c r="N92" i="9" l="1"/>
  <c r="N65" i="9"/>
  <c r="N67" i="9" s="1"/>
  <c r="N95" i="9" s="1"/>
  <c r="N81" i="9" l="1"/>
  <c r="N90" i="9" s="1"/>
  <c r="O39" i="9"/>
  <c r="O107" i="9" l="1"/>
  <c r="O43" i="9" l="1"/>
  <c r="O49" i="9" l="1"/>
  <c r="O124" i="9" l="1"/>
  <c r="O126" i="9" s="1"/>
  <c r="O129" i="9" s="1"/>
  <c r="O131" i="9" s="1"/>
  <c r="O47" i="9"/>
  <c r="O94" i="9"/>
  <c r="O50" i="9" l="1"/>
  <c r="O86" i="9"/>
  <c r="O88" i="9" s="1"/>
  <c r="P128" i="9"/>
  <c r="O63" i="9"/>
  <c r="O92" i="9" l="1"/>
  <c r="O65" i="9"/>
  <c r="O67" i="9" s="1"/>
  <c r="O95" i="9" s="1"/>
  <c r="P39" i="9" l="1"/>
  <c r="O81" i="9"/>
  <c r="O90" i="9" s="1"/>
  <c r="P107" i="9" l="1"/>
  <c r="P43" i="9" l="1"/>
  <c r="P49" i="9" l="1"/>
  <c r="P47" i="9"/>
  <c r="P94" i="9"/>
  <c r="P86" i="9" l="1"/>
  <c r="P88" i="9" s="1"/>
  <c r="P124" i="9"/>
  <c r="P126" i="9" s="1"/>
  <c r="P129" i="9" s="1"/>
  <c r="P131" i="9" s="1"/>
  <c r="Q128" i="9" s="1"/>
  <c r="P50" i="9"/>
  <c r="P63" i="9" l="1"/>
  <c r="P92" i="9"/>
  <c r="P65" i="9"/>
  <c r="P67" i="9" s="1"/>
  <c r="P95" i="9" s="1"/>
  <c r="P81" i="9" l="1"/>
  <c r="P90" i="9" s="1"/>
  <c r="Q39" i="9"/>
  <c r="Q107" i="9" l="1"/>
  <c r="Q43" i="9" l="1"/>
  <c r="Q94" i="9" l="1"/>
  <c r="Q49" i="9"/>
  <c r="Q124" i="9" l="1"/>
  <c r="Q126" i="9" s="1"/>
  <c r="Q129" i="9" s="1"/>
  <c r="Q131" i="9" s="1"/>
  <c r="Q47" i="9"/>
  <c r="Q50" i="9" l="1"/>
  <c r="Q86" i="9"/>
  <c r="Q88" i="9" s="1"/>
  <c r="R128" i="9"/>
  <c r="Q63" i="9"/>
  <c r="Q92" i="9" l="1"/>
  <c r="Q65" i="9"/>
  <c r="Q67" i="9" s="1"/>
  <c r="Q95" i="9" s="1"/>
  <c r="Q81" i="9" l="1"/>
  <c r="Q90" i="9" s="1"/>
  <c r="R39" i="9"/>
  <c r="R107" i="9" l="1"/>
  <c r="R43" i="9" l="1"/>
  <c r="R94" i="9" l="1"/>
  <c r="R49" i="9"/>
  <c r="R124" i="9" l="1"/>
  <c r="R126" i="9" s="1"/>
  <c r="R129" i="9" s="1"/>
  <c r="R131" i="9" s="1"/>
  <c r="R47" i="9"/>
  <c r="R50" i="9" l="1"/>
  <c r="R86" i="9"/>
  <c r="R88" i="9" s="1"/>
  <c r="R63" i="9"/>
  <c r="S128" i="9"/>
  <c r="S39" i="9" l="1"/>
  <c r="R92" i="9"/>
  <c r="R65" i="9"/>
  <c r="R67" i="9" s="1"/>
  <c r="R95" i="9" s="1"/>
  <c r="R81" i="9" l="1"/>
  <c r="R90" i="9" s="1"/>
  <c r="S43" i="9" l="1"/>
  <c r="S107" i="9" l="1"/>
  <c r="S49" i="9" l="1"/>
  <c r="S94" i="9"/>
  <c r="S47" i="9" l="1"/>
  <c r="S50" i="9" l="1"/>
  <c r="S86" i="9"/>
  <c r="S88" i="9" s="1"/>
  <c r="S124" i="9"/>
  <c r="S126" i="9" s="1"/>
  <c r="S129" i="9" s="1"/>
  <c r="S131" i="9" l="1"/>
  <c r="S63" i="9" l="1"/>
  <c r="T128" i="9"/>
  <c r="T39" i="9" l="1"/>
  <c r="S65" i="9"/>
  <c r="S67" i="9" s="1"/>
  <c r="S95" i="9" s="1"/>
  <c r="S92" i="9"/>
  <c r="S81" i="9" l="1"/>
  <c r="S90" i="9" s="1"/>
  <c r="T43" i="9"/>
  <c r="T107" i="9" l="1"/>
  <c r="T49" i="9" l="1"/>
  <c r="T94" i="9" l="1"/>
  <c r="T47" i="9"/>
  <c r="T50" i="9" l="1"/>
  <c r="T86" i="9"/>
  <c r="T88" i="9" s="1"/>
  <c r="T124" i="9"/>
  <c r="T126" i="9" s="1"/>
  <c r="T129" i="9" s="1"/>
  <c r="T131" i="9" l="1"/>
  <c r="U128" i="9" l="1"/>
  <c r="T63" i="9"/>
  <c r="T92" i="9" l="1"/>
  <c r="T65" i="9"/>
  <c r="T67" i="9" s="1"/>
  <c r="T95" i="9" s="1"/>
  <c r="U39" i="9" l="1"/>
  <c r="T81" i="9"/>
  <c r="T90" i="9" s="1"/>
  <c r="U43" i="9" l="1"/>
  <c r="U107" i="9" l="1"/>
  <c r="U94" i="9" l="1"/>
  <c r="U49" i="9"/>
  <c r="U47" i="9" l="1"/>
  <c r="U50" i="9" l="1"/>
  <c r="U86" i="9"/>
  <c r="U88" i="9" s="1"/>
  <c r="U124" i="9"/>
  <c r="U126" i="9" s="1"/>
  <c r="U129" i="9" s="1"/>
  <c r="U131" i="9" l="1"/>
  <c r="U63" i="9" l="1"/>
  <c r="V128" i="9"/>
  <c r="U92" i="9" l="1"/>
  <c r="U65" i="9"/>
  <c r="U67" i="9" s="1"/>
  <c r="U95" i="9" s="1"/>
  <c r="U81" i="9" l="1"/>
  <c r="U90" i="9" s="1"/>
  <c r="V39" i="9"/>
  <c r="V43" i="9" l="1"/>
  <c r="V107" i="9" l="1"/>
  <c r="V94" i="9" l="1"/>
  <c r="V49" i="9"/>
  <c r="V47" i="9" l="1"/>
  <c r="V50" i="9" l="1"/>
  <c r="V86" i="9"/>
  <c r="V88" i="9" s="1"/>
  <c r="V124" i="9"/>
  <c r="V126" i="9" s="1"/>
  <c r="V129" i="9" s="1"/>
  <c r="V131" i="9" l="1"/>
  <c r="W128" i="9" l="1"/>
  <c r="V63" i="9"/>
  <c r="V92" i="9" l="1"/>
  <c r="V65" i="9"/>
  <c r="V67" i="9" s="1"/>
  <c r="V95" i="9" s="1"/>
  <c r="W39" i="9" l="1"/>
  <c r="J36" i="9"/>
  <c r="J39" i="9" s="1"/>
  <c r="V81" i="9"/>
  <c r="V90" i="9" s="1"/>
  <c r="W43" i="9" l="1"/>
  <c r="J120" i="9"/>
  <c r="J41" i="9" l="1"/>
  <c r="J43" i="9" s="1"/>
  <c r="W107" i="9" l="1"/>
  <c r="J105" i="9"/>
  <c r="J107" i="9" s="1"/>
  <c r="W94" i="9" l="1"/>
  <c r="W49" i="9"/>
  <c r="J45" i="9" l="1"/>
  <c r="J47" i="9" s="1"/>
  <c r="W47" i="9"/>
  <c r="W50" i="9" l="1"/>
  <c r="A50" i="9" s="1"/>
  <c r="W86" i="9"/>
  <c r="W88" i="9" s="1"/>
  <c r="J122" i="9"/>
  <c r="J124" i="9" s="1"/>
  <c r="J126" i="9" s="1"/>
  <c r="W124" i="9"/>
  <c r="W126" i="9" s="1"/>
  <c r="W129" i="9" s="1"/>
  <c r="J129" i="9" l="1"/>
  <c r="W131" i="9"/>
  <c r="W63" i="9" s="1"/>
  <c r="W92" i="9" l="1"/>
  <c r="A92" i="9" s="1"/>
  <c r="W65" i="9"/>
  <c r="W67" i="9" s="1"/>
  <c r="W95" i="9" s="1"/>
  <c r="W81" i="9" l="1"/>
  <c r="W90" i="9" s="1"/>
  <c r="A90" i="9" s="1"/>
  <c r="A95" i="9"/>
  <c r="A3" i="9" l="1"/>
  <c r="A25" i="5" s="1"/>
  <c r="A2" i="5" s="1"/>
  <c r="A2" i="16" l="1"/>
  <c r="A2" i="1"/>
  <c r="A2" i="13"/>
  <c r="A2" i="19"/>
  <c r="A2" i="9"/>
  <c r="A2" i="18"/>
  <c r="A2"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<sst xmlns="http://schemas.openxmlformats.org/spreadsheetml/2006/main" count="427" uniqueCount="186">
  <si>
    <t>Units</t>
  </si>
  <si>
    <t>End of Sheet</t>
  </si>
  <si>
    <t>Sheets</t>
  </si>
  <si>
    <t>Period Start</t>
  </si>
  <si>
    <t>Period End</t>
  </si>
  <si>
    <t>Timeline</t>
  </si>
  <si>
    <t>Days in Period</t>
  </si>
  <si>
    <t>Admin Sheets</t>
  </si>
  <si>
    <t>Input Sheets</t>
  </si>
  <si>
    <t>Calculation Sheets</t>
  </si>
  <si>
    <t>P&amp;L</t>
  </si>
  <si>
    <t>Profit/(loss) before tax</t>
  </si>
  <si>
    <t>Profit/(loss) after tax</t>
  </si>
  <si>
    <t>Profit/(loss) retained</t>
  </si>
  <si>
    <t>Dividends</t>
  </si>
  <si>
    <t>Output Sheets</t>
  </si>
  <si>
    <t>%</t>
  </si>
  <si>
    <t>Depreciation</t>
  </si>
  <si>
    <t>Tolerance</t>
  </si>
  <si>
    <t>rTolerance</t>
  </si>
  <si>
    <t>Staff Costs</t>
  </si>
  <si>
    <t>Counter</t>
  </si>
  <si>
    <t>Date</t>
  </si>
  <si>
    <t>Start Date</t>
  </si>
  <si>
    <t>Year</t>
  </si>
  <si>
    <t>rStartDate</t>
  </si>
  <si>
    <t>End Date</t>
  </si>
  <si>
    <t>rEndDate</t>
  </si>
  <si>
    <t>#</t>
  </si>
  <si>
    <t>Months in Year</t>
  </si>
  <si>
    <t>rMonthsInYear</t>
  </si>
  <si>
    <t>Working Days in Period</t>
  </si>
  <si>
    <t>Revenue</t>
  </si>
  <si>
    <t>EBITDA</t>
  </si>
  <si>
    <t>Tax</t>
  </si>
  <si>
    <t>Balance Sheet</t>
  </si>
  <si>
    <t>Cash</t>
  </si>
  <si>
    <t>Cash Flow Statement</t>
  </si>
  <si>
    <t>rActiveScenID</t>
  </si>
  <si>
    <t>Active Scenario</t>
  </si>
  <si>
    <t>Live Scenario Link</t>
  </si>
  <si>
    <t>% of Full Year</t>
  </si>
  <si>
    <t>Full Year Start</t>
  </si>
  <si>
    <t>Full Year End</t>
  </si>
  <si>
    <t>Days in Full Year</t>
  </si>
  <si>
    <t>Model Constants</t>
  </si>
  <si>
    <t>Course Fees</t>
  </si>
  <si>
    <t>Merchandise</t>
  </si>
  <si>
    <t>Staff Expenses</t>
  </si>
  <si>
    <t>Venue Costs</t>
  </si>
  <si>
    <t>Number of Employees</t>
  </si>
  <si>
    <t>Employee Inputs</t>
  </si>
  <si>
    <t>Employee Wages &amp; Taxes</t>
  </si>
  <si>
    <t>£'000s</t>
  </si>
  <si>
    <t>Employee Holiday &amp; Sick Days Per Year</t>
  </si>
  <si>
    <t>Revenue per Course</t>
  </si>
  <si>
    <t>Max # of Courses per Employee per Day</t>
  </si>
  <si>
    <t>Employee Utilisation</t>
  </si>
  <si>
    <t>Expenses per Employee per Year</t>
  </si>
  <si>
    <t>Marketing Inputs</t>
  </si>
  <si>
    <t>Marketing Cost per Year</t>
  </si>
  <si>
    <t>Venue Costs per Course</t>
  </si>
  <si>
    <t>Cost per Laptop</t>
  </si>
  <si>
    <t>Laptop Useful Life (Years)</t>
  </si>
  <si>
    <t>Laptop Inputs</t>
  </si>
  <si>
    <t>Merchandise Revenue per Year</t>
  </si>
  <si>
    <t># of Employees</t>
  </si>
  <si>
    <t>Average # of Courses per Day per Employee</t>
  </si>
  <si>
    <t>Number of Working Days in Period per Employee</t>
  </si>
  <si>
    <t>Number of Holiday &amp; Sick Days in Period per Employee</t>
  </si>
  <si>
    <t>Number of Course Days per Year per Employee</t>
  </si>
  <si>
    <t>Number of Courses Run per Year</t>
  </si>
  <si>
    <t>Total Course Revenue</t>
  </si>
  <si>
    <t>Inflation Inputs</t>
  </si>
  <si>
    <t>Employee Salaries</t>
  </si>
  <si>
    <t>CPI</t>
  </si>
  <si>
    <t>Scenario Inputs (Start Year Prices)</t>
  </si>
  <si>
    <t>CPI Inflation Rate</t>
  </si>
  <si>
    <t>Course Revenue</t>
  </si>
  <si>
    <t>Merchandise per Year</t>
  </si>
  <si>
    <t>Merchandise Revenue</t>
  </si>
  <si>
    <t>Marketing Costs</t>
  </si>
  <si>
    <t>Marketing per Year</t>
  </si>
  <si>
    <t>Check</t>
  </si>
  <si>
    <t>Timeline Length</t>
  </si>
  <si>
    <t>Annual Timeline</t>
  </si>
  <si>
    <t>Annual Inflation</t>
  </si>
  <si>
    <t>Monthly Timeline</t>
  </si>
  <si>
    <t>Monthly Inflation</t>
  </si>
  <si>
    <t>Period Name</t>
  </si>
  <si>
    <t>PL</t>
  </si>
  <si>
    <t>Costs</t>
  </si>
  <si>
    <t>EBIT</t>
  </si>
  <si>
    <t>EBITDA %</t>
  </si>
  <si>
    <t>EBIT %</t>
  </si>
  <si>
    <t>Venue Cost per Course</t>
  </si>
  <si>
    <t>Total Venue Costs</t>
  </si>
  <si>
    <t>Total</t>
  </si>
  <si>
    <t>Total Employee Wages &amp; Salaries</t>
  </si>
  <si>
    <t>Employee Salaries Inflation Rate</t>
  </si>
  <si>
    <t>Staff Expenses per Employee</t>
  </si>
  <si>
    <t>Laptops</t>
  </si>
  <si>
    <t>Laptop Purchase Flag</t>
  </si>
  <si>
    <t>Flag</t>
  </si>
  <si>
    <t>Opening Balance</t>
  </si>
  <si>
    <t>Closing Balance</t>
  </si>
  <si>
    <t>Additions</t>
  </si>
  <si>
    <t>Laptop UEL (Years)</t>
  </si>
  <si>
    <t>Laptop UEL (Months)</t>
  </si>
  <si>
    <t>Check Closing Balance Matches Monthly Timeline</t>
  </si>
  <si>
    <t>CF</t>
  </si>
  <si>
    <t>BS</t>
  </si>
  <si>
    <t>Closing Balance on Monthly Timeline Sheet</t>
  </si>
  <si>
    <t>Fixed Assets</t>
  </si>
  <si>
    <t>Current Assets</t>
  </si>
  <si>
    <t>Total Assets</t>
  </si>
  <si>
    <t>Assets</t>
  </si>
  <si>
    <t>Liabilities</t>
  </si>
  <si>
    <t>Loan</t>
  </si>
  <si>
    <t>Current Liabilities</t>
  </si>
  <si>
    <t>Non-Current liabilities</t>
  </si>
  <si>
    <t>Total Liabilities</t>
  </si>
  <si>
    <t>Net Assets</t>
  </si>
  <si>
    <t>Equity</t>
  </si>
  <si>
    <t>Share Capital</t>
  </si>
  <si>
    <t>Retained Earnings</t>
  </si>
  <si>
    <t>Total Equity</t>
  </si>
  <si>
    <t>Balance Sheet Balances</t>
  </si>
  <si>
    <t>Opening Cash</t>
  </si>
  <si>
    <t>Cash Movements</t>
  </si>
  <si>
    <t>Closing Cash</t>
  </si>
  <si>
    <t>Cash Flow from Operating Activities</t>
  </si>
  <si>
    <t>Movement in Trade Debtors</t>
  </si>
  <si>
    <t>Cash Flow from Investing Activities</t>
  </si>
  <si>
    <t>Interest on Cash</t>
  </si>
  <si>
    <t>Cash Flow from Financing Activities</t>
  </si>
  <si>
    <t>Total Cash Flow Movements</t>
  </si>
  <si>
    <t>Dividends Paid</t>
  </si>
  <si>
    <t>Check Total</t>
  </si>
  <si>
    <t>Statement Tags</t>
  </si>
  <si>
    <t>Text</t>
  </si>
  <si>
    <t>Cash Flow</t>
  </si>
  <si>
    <t>rStatementTags</t>
  </si>
  <si>
    <t>rPL</t>
  </si>
  <si>
    <t>rBS</t>
  </si>
  <si>
    <t>rCF</t>
  </si>
  <si>
    <t>Venue Building</t>
  </si>
  <si>
    <t>Building Cost</t>
  </si>
  <si>
    <t>Venue Building UEL (Years)</t>
  </si>
  <si>
    <t>Venue UEL (Months)</t>
  </si>
  <si>
    <t>Capex - Laptops</t>
  </si>
  <si>
    <t>Capex - Building</t>
  </si>
  <si>
    <t>Depreciation - Venue Building</t>
  </si>
  <si>
    <t>Depreciation - Laptops</t>
  </si>
  <si>
    <t>Venue Building Inputs</t>
  </si>
  <si>
    <t>Trade Debtors</t>
  </si>
  <si>
    <t>Trade Creditors</t>
  </si>
  <si>
    <t>Movement in Trade Creditors</t>
  </si>
  <si>
    <t xml:space="preserve">CHECKS </t>
  </si>
  <si>
    <t>Cash Balance Positive</t>
  </si>
  <si>
    <t>No Negative Numbers</t>
  </si>
  <si>
    <t>Venue Building Cost</t>
  </si>
  <si>
    <t>Check Closing Balance not Negative</t>
  </si>
  <si>
    <t>Loan Drawdowns</t>
  </si>
  <si>
    <t>Loan Payments</t>
  </si>
  <si>
    <t>Total P&amp;L from Calculation Sheet</t>
  </si>
  <si>
    <t>Total BS from Calculation Sheet</t>
  </si>
  <si>
    <t>Venue Building Useful Life (Years)</t>
  </si>
  <si>
    <t>Total Staff Expenses</t>
  </si>
  <si>
    <t>Switch</t>
  </si>
  <si>
    <t>Switch is 1 or 0</t>
  </si>
  <si>
    <t># Courses (Fixed)</t>
  </si>
  <si>
    <t>Valid Scenario ID</t>
  </si>
  <si>
    <t>Valid Date</t>
  </si>
  <si>
    <t>Start Date &lt; End Date</t>
  </si>
  <si>
    <t>Courses Run per Year (Calculated)</t>
  </si>
  <si>
    <t>Courses Run per Year (Fixed)</t>
  </si>
  <si>
    <t>Courses Run per Year (Active)</t>
  </si>
  <si>
    <t>Course Calc Switch (1=Calculated, 0=Fixed)</t>
  </si>
  <si>
    <t>This model has been developed solely for demonstration, illustration, and training purposes. It has not been fully validated for operational use and should not be relied upon for business, financial, commercial, legal, or investment decisions. Any outputs, assumptions, calculations, or results produced by this model are illustrative only and may not reflect actual outcomes.</t>
  </si>
  <si>
    <t>Interest Receivable on Cash</t>
  </si>
  <si>
    <t>Interest Payable on Loan</t>
  </si>
  <si>
    <t>Inputs Used When Course Calculation Switch set to 1</t>
  </si>
  <si>
    <t>Input Used When Course Calculation Switch set to 0</t>
  </si>
  <si>
    <t>Course Number Inputs</t>
  </si>
  <si>
    <t>Course Financial Inputs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</si>
</sst>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dd\ mmm\ yy;&quot;Err&quot;;\-"/>
    <numFmt numFmtId="166" formatCode="#,##0;[Red]\(#,##0\);\-"/>
    <numFmt numFmtId="167" formatCode="#,##0%;\(#,##0%\);\-"/>
    <numFmt numFmtId="168" formatCode="#,##0.0%;\(#,##0.0%\);\-"/>
    <numFmt numFmtId="169" formatCode="#,##0.0;\(#,##0.0\);\-"/>
    <numFmt numFmtId="170" formatCode="#,##0.000;\(#,##0.000\);\-"/>
    <numFmt numFmtId="171" formatCode="0&quot; - Yes&quot;;0&quot; - Err&quot;;0&quot; - No&quot;"/>
    <numFmt numFmtId="172" formatCode="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3"/>
      <color rgb="FF008091"/>
      <name val="Calibri"/>
      <family val="2"/>
      <scheme val="minor"/>
    </font>
    <font>
      <sz val="10"/>
      <color rgb="FFFF0000"/>
      <name val="Calibri"/>
      <family val="2"/>
      <scheme val="minor"/>
    </font>
    <font>
      <sz val="11"/>
      <color indexed="23"/>
      <name val="Arial"/>
      <family val="2"/>
    </font>
    <font>
      <i/>
      <sz val="11"/>
      <color theme="1"/>
      <name val="Calibri"/>
      <family val="2"/>
      <scheme val="minor"/>
    </font>
    <font>
      <sz val="8"/>
      <name val="Calibri"/>
      <family val="2"/>
      <scheme val="minor"/>
    </font>
    <font>
      <u/>
      <sz val="11"/>
      <color theme="10"/>
      <name val="Calibri"/>
      <family val="2"/>
      <scheme val="minor"/>
    </font>
    <font>
      <b/>
      <sz val="11"/>
      <color indexed="23"/>
      <name val="Arial"/>
      <family val="2"/>
    </font>
    <font>
      <b/>
      <i/>
      <sz val="11"/>
      <color rgb="FFFF0000"/>
      <name val="Calibri"/>
      <family val="2"/>
      <scheme val="minor"/>
    </font>
    <font>
      <sz val="11"/>
      <color theme="4" tint="-0.24994659260841701"/>
      <name val="Calibri"/>
      <family val="2"/>
      <scheme val="minor"/>
    </font>
    <font>
      <b/>
      <sz val="14"/>
      <color theme="0"/>
      <name val="Calibri"/>
      <family val="2"/>
      <scheme val="minor"/>
    </font>
    <font>
      <i/>
      <sz val="10"/>
      <color theme="2" tint="-0.499984740745262"/>
      <name val="Calibri"/>
      <family val="2"/>
      <scheme val="minor"/>
    </font>
    <font>
      <sz val="11"/>
      <color theme="9" tint="-0.2499465926084170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indexed="22"/>
        <bgColor indexed="64"/>
      </patternFill>
    </fill>
    <fill>
      <patternFill patternType="solid">
        <fgColor rgb="FFFFFFCC"/>
        <bgColor indexed="64"/>
      </patternFill>
    </fill>
    <fill>
      <patternFill patternType="solid">
        <fgColor theme="0" tint="-0.14996795556505021"/>
        <bgColor indexed="64"/>
      </patternFill>
    </fill>
    <fill>
      <patternFill patternType="solid">
        <fgColor theme="4" tint="-0.499984740745262"/>
        <bgColor indexed="64"/>
      </patternFill>
    </fill>
    <fill>
      <patternFill patternType="solid">
        <fgColor theme="0"/>
        <bgColor indexed="64"/>
      </patternFill>
    </fill>
    <fill>
      <patternFill patternType="solid">
        <fgColor theme="7"/>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dashed">
        <color indexed="55"/>
      </left>
      <right style="dashed">
        <color indexed="55"/>
      </right>
      <top style="dashed">
        <color indexed="55"/>
      </top>
      <bottom style="dashed">
        <color indexed="55"/>
      </bottom>
      <diagonal/>
    </border>
    <border>
      <left style="thin">
        <color auto="1"/>
      </left>
      <right style="thin">
        <color auto="1"/>
      </right>
      <top style="thin">
        <color auto="1"/>
      </top>
      <bottom style="thin">
        <color auto="1"/>
      </bottom>
      <diagonal/>
    </border>
    <border>
      <left/>
      <right/>
      <top style="thin">
        <color theme="1"/>
      </top>
      <bottom style="double">
        <color theme="1"/>
      </bottom>
      <diagonal/>
    </border>
  </borders>
  <cellStyleXfs count="35">
    <xf numFmtId="0" fontId="0" fillId="0" borderId="0" applyAlignment="0"/>
    <xf numFmtId="164" fontId="4" fillId="0" borderId="0" applyNumberFormat="0" applyAlignment="0"/>
    <xf numFmtId="164" fontId="3" fillId="2" borderId="0">
      <alignment horizontal="center"/>
    </xf>
    <xf numFmtId="0" fontId="1" fillId="0" borderId="1" applyAlignment="0">
      <alignment horizontal="center"/>
    </xf>
    <xf numFmtId="164" fontId="15" fillId="0" borderId="1" applyAlignment="0">
      <alignment horizontal="center"/>
    </xf>
    <xf numFmtId="165" fontId="1" fillId="0" borderId="1" applyAlignment="0"/>
    <xf numFmtId="0" fontId="15" fillId="7" borderId="1" applyAlignment="0">
      <alignment horizontal="center"/>
    </xf>
    <xf numFmtId="164" fontId="1" fillId="0" borderId="1" applyAlignment="0">
      <alignment horizontal="center"/>
    </xf>
    <xf numFmtId="165" fontId="15" fillId="0" borderId="1" applyAlignment="0"/>
    <xf numFmtId="0" fontId="5" fillId="0" borderId="0" applyAlignment="0"/>
    <xf numFmtId="0" fontId="14" fillId="0" borderId="0">
      <alignment horizontal="center" vertical="center"/>
    </xf>
    <xf numFmtId="168" fontId="1" fillId="0" borderId="1" applyAlignment="0"/>
    <xf numFmtId="169" fontId="1" fillId="0" borderId="1" applyAlignment="0">
      <alignment horizontal="center"/>
    </xf>
    <xf numFmtId="170" fontId="1" fillId="0" borderId="1" applyAlignment="0">
      <alignment horizontal="center"/>
    </xf>
    <xf numFmtId="171" fontId="1" fillId="0" borderId="1" applyAlignment="0"/>
    <xf numFmtId="168" fontId="15" fillId="0" borderId="1" applyAlignment="0"/>
    <xf numFmtId="169" fontId="15" fillId="0" borderId="1" applyAlignment="0">
      <alignment horizontal="center"/>
    </xf>
    <xf numFmtId="170" fontId="15" fillId="0" borderId="1" applyAlignment="0">
      <alignment horizontal="center"/>
    </xf>
    <xf numFmtId="171" fontId="15" fillId="0" borderId="1" applyAlignment="0"/>
    <xf numFmtId="0" fontId="6" fillId="3" borderId="2" applyNumberFormat="0" applyAlignment="0">
      <alignment vertical="center"/>
    </xf>
    <xf numFmtId="167" fontId="12" fillId="4" borderId="1" applyAlignment="0">
      <alignment horizontal="center"/>
      <protection locked="0"/>
    </xf>
    <xf numFmtId="168" fontId="12" fillId="4" borderId="1" applyAlignment="0">
      <protection locked="0"/>
    </xf>
    <xf numFmtId="164" fontId="12" fillId="4" borderId="1" applyAlignment="0">
      <protection locked="0"/>
    </xf>
    <xf numFmtId="169" fontId="12" fillId="4" borderId="1" applyAlignment="0">
      <alignment horizontal="center"/>
      <protection locked="0"/>
    </xf>
    <xf numFmtId="170" fontId="12" fillId="4" borderId="1" applyAlignment="0">
      <protection locked="0"/>
    </xf>
    <xf numFmtId="165" fontId="12" fillId="4" borderId="1" applyAlignment="0">
      <protection locked="0"/>
    </xf>
    <xf numFmtId="0" fontId="12" fillId="4" borderId="1" applyAlignment="0">
      <protection locked="0"/>
    </xf>
    <xf numFmtId="171" fontId="12" fillId="4" borderId="1" applyAlignment="0">
      <protection locked="0"/>
    </xf>
    <xf numFmtId="0" fontId="1" fillId="8" borderId="1" applyAlignment="0"/>
    <xf numFmtId="0" fontId="2" fillId="5" borderId="3" applyNumberFormat="0">
      <alignment horizontal="center" wrapText="1"/>
    </xf>
    <xf numFmtId="164" fontId="2" fillId="0" borderId="4" applyAlignment="0">
      <alignment horizontal="center"/>
    </xf>
    <xf numFmtId="169" fontId="2" fillId="0" borderId="4" applyAlignment="0">
      <alignment horizontal="center"/>
    </xf>
    <xf numFmtId="0" fontId="9" fillId="0" borderId="0" applyNumberFormat="0" applyFill="0" applyBorder="0" applyAlignment="0" applyProtection="0"/>
    <xf numFmtId="9" fontId="1" fillId="0" borderId="0" applyFont="0" applyFill="0" applyBorder="0" applyAlignment="0" applyProtection="0"/>
    <xf numFmtId="0" fontId="13" fillId="6" borderId="0">
      <alignment horizontal="left"/>
    </xf>
  </cellStyleXfs>
  <cellXfs count="52">
    <xf numFmtId="0" fontId="0" fillId="0" borderId="0" xfId="0"/>
    <xf numFmtId="0" fontId="6" fillId="3" borderId="2" xfId="19" applyAlignment="1">
      <alignment horizontal="center"/>
    </xf>
    <xf numFmtId="0" fontId="0" fillId="0" borderId="0" xfId="0" applyAlignment="1">
      <alignment horizontal="center"/>
    </xf>
    <xf numFmtId="164" fontId="3" fillId="2" borderId="0" xfId="2">
      <alignment horizontal="center"/>
    </xf>
    <xf numFmtId="0" fontId="0" fillId="0" borderId="0" xfId="0" applyAlignment="1">
      <alignment wrapText="1"/>
    </xf>
    <xf numFmtId="0" fontId="0" fillId="0" borderId="0" xfId="0" applyAlignment="1">
      <alignment vertical="center"/>
    </xf>
    <xf numFmtId="0" fontId="15" fillId="7" borderId="1" xfId="6" applyAlignment="1">
      <alignment horizontal="center" vertical="center" wrapText="1"/>
    </xf>
    <xf numFmtId="166" fontId="4" fillId="0" borderId="0" xfId="1" applyNumberFormat="1" applyAlignment="1">
      <alignment horizontal="centerContinuous"/>
    </xf>
    <xf numFmtId="165" fontId="15" fillId="0" borderId="1" xfId="8" applyAlignment="1">
      <alignment horizontal="center"/>
    </xf>
    <xf numFmtId="0" fontId="14" fillId="0" borderId="0" xfId="10">
      <alignment horizontal="center" vertical="center"/>
    </xf>
    <xf numFmtId="0" fontId="6" fillId="3" borderId="2" xfId="19" applyAlignment="1"/>
    <xf numFmtId="164" fontId="15" fillId="0" borderId="1" xfId="4">
      <alignment horizontal="center"/>
    </xf>
    <xf numFmtId="164" fontId="1" fillId="0" borderId="1" xfId="7" applyAlignment="1">
      <alignment horizontal="center"/>
    </xf>
    <xf numFmtId="0" fontId="2" fillId="0" borderId="0" xfId="0" applyFont="1"/>
    <xf numFmtId="164" fontId="12" fillId="4" borderId="1" xfId="22" applyAlignment="1">
      <alignment horizontal="center"/>
      <protection locked="0"/>
    </xf>
    <xf numFmtId="0" fontId="1" fillId="0" borderId="1" xfId="3" applyAlignment="1">
      <alignment horizontal="center"/>
    </xf>
    <xf numFmtId="0" fontId="7" fillId="0" borderId="0" xfId="0" applyFont="1"/>
    <xf numFmtId="164" fontId="2" fillId="0" borderId="4" xfId="30" applyAlignment="1">
      <alignment horizontal="center"/>
    </xf>
    <xf numFmtId="170" fontId="12" fillId="4" borderId="1" xfId="24" applyAlignment="1">
      <alignment horizontal="center"/>
      <protection locked="0"/>
    </xf>
    <xf numFmtId="0" fontId="5" fillId="0" borderId="0" xfId="9"/>
    <xf numFmtId="165" fontId="1" fillId="0" borderId="1" xfId="5" applyAlignment="1">
      <alignment horizontal="center"/>
    </xf>
    <xf numFmtId="0" fontId="9" fillId="0" borderId="0" xfId="32"/>
    <xf numFmtId="165" fontId="12" fillId="4" borderId="1" xfId="25" applyAlignment="1">
      <alignment horizontal="center"/>
      <protection locked="0"/>
    </xf>
    <xf numFmtId="0" fontId="0" fillId="0" borderId="0" xfId="0" applyAlignment="1">
      <alignment horizontal="left"/>
    </xf>
    <xf numFmtId="168" fontId="1" fillId="0" borderId="1" xfId="11" applyAlignment="1">
      <alignment horizontal="center"/>
    </xf>
    <xf numFmtId="169" fontId="12" fillId="4" borderId="1" xfId="23" applyAlignment="1">
      <alignment horizontal="center"/>
      <protection locked="0"/>
    </xf>
    <xf numFmtId="169" fontId="1" fillId="0" borderId="1" xfId="12" applyAlignment="1">
      <alignment horizontal="center"/>
    </xf>
    <xf numFmtId="167" fontId="12" fillId="4" borderId="1" xfId="20" applyAlignment="1">
      <alignment horizontal="center"/>
      <protection locked="0"/>
    </xf>
    <xf numFmtId="168" fontId="15" fillId="0" borderId="1" xfId="15" applyAlignment="1">
      <alignment horizontal="center"/>
    </xf>
    <xf numFmtId="169" fontId="15" fillId="0" borderId="1" xfId="16" applyAlignment="1">
      <alignment horizontal="center"/>
    </xf>
    <xf numFmtId="169" fontId="2" fillId="0" borderId="4" xfId="31" applyAlignment="1">
      <alignment horizontal="center"/>
    </xf>
    <xf numFmtId="170" fontId="1" fillId="0" borderId="1" xfId="13" applyAlignment="1">
      <alignment horizontal="center"/>
    </xf>
    <xf numFmtId="170" fontId="15" fillId="0" borderId="1" xfId="17" applyAlignment="1">
      <alignment horizontal="center"/>
    </xf>
    <xf numFmtId="169" fontId="2" fillId="0" borderId="1" xfId="12" applyFont="1" applyAlignment="1">
      <alignment horizontal="center"/>
    </xf>
    <xf numFmtId="0" fontId="7" fillId="0" borderId="0" xfId="0" applyFont="1" applyAlignment="1">
      <alignment horizontal="left"/>
    </xf>
    <xf numFmtId="0" fontId="15" fillId="7" borderId="1" xfId="6" applyAlignment="1">
      <alignment horizontal="center"/>
    </xf>
    <xf numFmtId="0" fontId="1" fillId="8" borderId="1" xfId="28" applyAlignment="1">
      <alignment horizontal="center"/>
    </xf>
    <xf numFmtId="172" fontId="7" fillId="0" borderId="0" xfId="33" applyNumberFormat="1" applyFont="1" applyAlignment="1">
      <alignment horizontal="center"/>
    </xf>
    <xf numFmtId="166" fontId="2" fillId="5" borderId="3" xfId="29" applyNumberFormat="1">
      <alignment horizontal="center" wrapText="1"/>
    </xf>
    <xf numFmtId="0" fontId="10" fillId="3" borderId="2" xfId="19" applyFont="1" applyAlignment="1"/>
    <xf numFmtId="164" fontId="15" fillId="0" borderId="1" xfId="4" applyAlignment="1">
      <alignment horizontal="center"/>
    </xf>
    <xf numFmtId="0" fontId="5" fillId="0" borderId="0" xfId="9" applyAlignment="1">
      <alignment horizontal="center"/>
    </xf>
    <xf numFmtId="164" fontId="6" fillId="3" borderId="2" xfId="19" applyNumberFormat="1" applyAlignment="1">
      <alignment horizontal="center"/>
    </xf>
    <xf numFmtId="164" fontId="15" fillId="7" borderId="1" xfId="6" applyNumberFormat="1" applyAlignment="1">
      <alignment horizontal="center" vertical="center" wrapText="1"/>
    </xf>
    <xf numFmtId="0" fontId="7" fillId="0" borderId="0" xfId="0" applyFont="1" applyAlignment="1">
      <alignment horizontal="center" wrapText="1"/>
    </xf>
    <xf numFmtId="0" fontId="2" fillId="0" borderId="0" xfId="0" applyFont="1" applyAlignment="1">
      <alignment horizontal="right"/>
    </xf>
    <xf numFmtId="0" fontId="2" fillId="5" borderId="3" xfId="29" applyAlignment="1">
      <alignment horizontal="centerContinuous" wrapText="1"/>
    </xf>
    <xf numFmtId="171" fontId="12" fillId="4" borderId="1" xfId="27" applyAlignment="1">
      <alignment horizontal="center"/>
      <protection locked="0"/>
    </xf>
    <xf numFmtId="0" fontId="14" fillId="0" borderId="0" xfId="10" applyAlignment="1">
      <alignment horizontal="left" vertical="center"/>
    </xf>
    <xf numFmtId="171" fontId="15" fillId="0" borderId="1" xfId="18" applyAlignment="1">
      <alignment horizontal="center"/>
    </xf>
    <xf numFmtId="0" fontId="11" fillId="0" borderId="0" xfId="0" applyFont="1" applyAlignment="1">
      <alignment wrapText="1"/>
    </xf>
    <xf numFmtId="0" fontId="13" fillId="6" borderId="0" xfId="34">
      <alignment horizontal="left"/>
    </xf>
  </cellXfs>
  <cellStyles count="35">
    <cellStyle name="Calc %1dp" xfId="11" xr:uid="{9069D8AC-7AEA-4071-B322-E27F30CF28F6}"/>
    <cellStyle name="Calc 0dp" xfId="7" xr:uid="{85B7DB66-2A98-4D5C-A3FF-4C463A5784DA}"/>
    <cellStyle name="Calc 1dp" xfId="12" xr:uid="{758030E2-B8B0-41BC-B218-AB8EE84A7CC7}"/>
    <cellStyle name="Calc 3dp" xfId="13" xr:uid="{CDBDD14C-89F2-4D6A-8471-18D2DC66450A}"/>
    <cellStyle name="Calc Date" xfId="5" xr:uid="{315FDB49-9CD6-4030-87A1-84656B3A833E}"/>
    <cellStyle name="Calc Gen" xfId="3" xr:uid="{B0D64C6E-16DD-4F0A-BE9C-8BB97DC3D48D}"/>
    <cellStyle name="Calc YesNo" xfId="14" xr:uid="{F905E99F-5905-4C44-B35E-2B23B19167C1}"/>
    <cellStyle name="Error Check" xfId="2" xr:uid="{07597280-DE8F-40C8-A01C-681F54312E86}"/>
    <cellStyle name="Feed %1dp" xfId="15" xr:uid="{A90BF0FD-2538-40BA-AC5D-B1B1BA43ACF8}"/>
    <cellStyle name="Feed 0dp" xfId="4" xr:uid="{497D72D0-32AB-4409-81E7-09BD7607C4DA}"/>
    <cellStyle name="Feed 1dp" xfId="16" xr:uid="{665C5921-0009-46E0-A7F7-08A1DC9EC254}"/>
    <cellStyle name="Feed 3dp" xfId="17" xr:uid="{D8EE72EC-781B-4FDA-BCCE-449C3F56DE4B}"/>
    <cellStyle name="Feed Date" xfId="8" xr:uid="{9F874DAB-B8D7-455E-9C8F-B43B4229B95C}"/>
    <cellStyle name="Feed Gen" xfId="6" xr:uid="{E84A8F0C-71FD-4C67-BC94-9111E6785C1D}"/>
    <cellStyle name="Feed YesNo" xfId="18" xr:uid="{B2E75F01-F20E-4A28-8DD0-7E4B69A49544}"/>
    <cellStyle name="Greyed out" xfId="19" xr:uid="{2499DE3D-00CA-48F3-B625-E16D1FDABBE9}"/>
    <cellStyle name="Heading 2" xfId="1" builtinId="17"/>
    <cellStyle name="Heading Gen" xfId="34" xr:uid="{A91DEEF6-E44F-450C-BDF7-86269B6FAEBC}"/>
    <cellStyle name="Hyperlink" xfId="32" builtinId="8"/>
    <cellStyle name="Input %0dp" xfId="20" xr:uid="{52727C48-14EF-4D1E-9D3D-34B0F730C483}"/>
    <cellStyle name="Input %1dp" xfId="21" xr:uid="{A838C261-4ECE-412E-9DD5-15BC58A0C5BF}"/>
    <cellStyle name="Input 0dp" xfId="22" xr:uid="{C31FE583-CF9C-4FDB-A404-98A7D6854C3F}"/>
    <cellStyle name="Input 1dp" xfId="23" xr:uid="{E0BD9281-2172-45DD-8154-6A0F10C14B54}"/>
    <cellStyle name="Input 3dp" xfId="24" xr:uid="{EB97299E-1F80-4FFD-AE5E-1AE12519808C}"/>
    <cellStyle name="Input Date" xfId="25" xr:uid="{3EAA214E-C6D2-4593-9F6D-D5CA2D7F166C}"/>
    <cellStyle name="Input Gen" xfId="26" xr:uid="{EF274078-B651-49D5-9AEE-2D83A7020719}"/>
    <cellStyle name="Input YesNo" xfId="27" xr:uid="{A8D61F42-149B-4118-8FCC-D506B0B01C21}"/>
    <cellStyle name="InputD Gen" xfId="28" xr:uid="{F7F5BD4B-BC99-4B15-BC25-141DC2D1AD16}"/>
    <cellStyle name="Normal" xfId="0" builtinId="0"/>
    <cellStyle name="NR Title" xfId="9" xr:uid="{78771A2E-C871-414E-B09D-690BA0113A0B}"/>
    <cellStyle name="Per cent" xfId="33" builtinId="5"/>
    <cellStyle name="Table Title" xfId="29" xr:uid="{5BB361C9-BC5B-4BC8-9169-13D804C35B0F}"/>
    <cellStyle name="Total 0dp" xfId="30" xr:uid="{FF87EB2C-899D-45A3-8A59-CC939DDA046D}"/>
    <cellStyle name="Total 1dp" xfId="31" xr:uid="{B1825084-E76E-430F-91BC-23741B4D70FD}"/>
    <cellStyle name="Units" xfId="10" xr:uid="{89250262-F3B2-4DFD-B6C6-839418369A2F}"/>
  </cellStyles>
  <dxfs count="14">
    <dxf>
      <font>
        <color theme="0"/>
      </font>
      <fill>
        <patternFill>
          <bgColor rgb="FF00B050"/>
        </patternFill>
      </fill>
    </dxf>
    <dxf>
      <font>
        <color theme="0"/>
      </font>
      <fill>
        <patternFill>
          <bgColor rgb="FF00B050"/>
        </patternFill>
      </fill>
    </dxf>
    <dxf>
      <fill>
        <patternFill>
          <bgColor theme="0" tint="-0.24994659260841701"/>
        </patternFill>
      </fill>
    </dxf>
    <dxf>
      <fill>
        <patternFill>
          <bgColor theme="0" tint="-0.2499465926084170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ill>
        <patternFill>
          <bgColor theme="0" tint="-0.24994659260841701"/>
        </patternFill>
      </fill>
    </dxf>
    <dxf>
      <fill>
        <patternFill>
          <bgColor theme="0" tint="-0.2499465926084170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A774032-100E-496C-8B11-81EF13C783BE}">
  <we:reference id="WA200003401" version="2.1.2.0" store="Omex" storeType="OMEX"/>
  <we:alternateReferences>
    <we:reference id="WA200003401" version="2.1.2.0" store="WA200003401"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6E71D-FF4C-4991-B56D-0E4637E62C36}">
  <sheetPr codeName="Sheet1">
    <tabColor theme="1"/>
    <outlinePr summaryBelow="0" summaryRight="0"/>
  </sheetPr>
  <dimension ref="A1:E27"/>
  <sheetViews>
    <sheetView showGridLines="0" tabSelected="1" zoomScale="80" zoomScaleNormal="80" workbookViewId="0"/>
  </sheetViews>
  <sheetFormatPr defaultColWidth="9.140625" defaultRowHeight="15" x14ac:dyDescent="0.25"/>
  <cols>
    <col min="1" max="1" width="4.28515625" customWidth="1"/>
    <col min="2" max="2" width="2.140625" customWidth="1"/>
    <col min="3" max="4" width="2.42578125" customWidth="1"/>
    <col min="5" max="5" width="92.140625" customWidth="1"/>
  </cols>
  <sheetData>
    <row r="1" spans="1:5" ht="14.45" customHeight="1" x14ac:dyDescent="0.25"/>
    <row r="2" spans="1:5" s="4" customFormat="1" x14ac:dyDescent="0.25">
      <c r="A2" s="3">
        <f ca="1">SUM(A3:A27)</f>
        <v>0</v>
      </c>
      <c r="B2" t="str" cm="1">
        <f t="array" aca="1" ref="B2" ca="1">_xlfn.TEXTAFTER(CELL("filename",A1),"]")</f>
        <v>Index</v>
      </c>
      <c r="C2"/>
      <c r="D2"/>
      <c r="E2"/>
    </row>
    <row r="3" spans="1:5" ht="60" x14ac:dyDescent="0.25">
      <c r="A3" s="2"/>
      <c r="E3" s="50" t="s">
        <v>179</v>
      </c>
    </row>
    <row r="5" spans="1:5" ht="18.75" x14ac:dyDescent="0.3">
      <c r="A5" s="51"/>
      <c r="B5" s="51"/>
      <c r="C5" s="51" t="s">
        <v>2</v>
      </c>
      <c r="D5" s="51"/>
      <c r="E5" s="51"/>
    </row>
    <row r="7" spans="1:5" x14ac:dyDescent="0.25">
      <c r="D7" s="13" t="s">
        <v>7</v>
      </c>
    </row>
    <row r="9" spans="1:5" x14ac:dyDescent="0.25">
      <c r="A9" s="1"/>
      <c r="E9" s="21" t="str">
        <f ca="1">B2</f>
        <v>Index</v>
      </c>
    </row>
    <row r="11" spans="1:5" x14ac:dyDescent="0.25">
      <c r="D11" s="13" t="s">
        <v>8</v>
      </c>
    </row>
    <row r="13" spans="1:5" x14ac:dyDescent="0.25">
      <c r="A13" s="3">
        <f>I1_Gen_Inputs!$A$3</f>
        <v>0</v>
      </c>
      <c r="E13" s="21" t="str">
        <f ca="1">I1_Gen_Inputs!B2</f>
        <v>I1_Gen_Inputs</v>
      </c>
    </row>
    <row r="14" spans="1:5" x14ac:dyDescent="0.25">
      <c r="A14" s="3">
        <f>I2_Scenario_Inputs!$A$3</f>
        <v>0</v>
      </c>
      <c r="E14" s="21" t="str">
        <f ca="1">I2_Scenario_Inputs!B2</f>
        <v>I2_Scenario_Inputs</v>
      </c>
    </row>
    <row r="16" spans="1:5" x14ac:dyDescent="0.25">
      <c r="D16" s="13" t="s">
        <v>9</v>
      </c>
    </row>
    <row r="18" spans="1:5" x14ac:dyDescent="0.25">
      <c r="A18" s="3">
        <f>'C1_TimelineM'!$A$3</f>
        <v>0</v>
      </c>
      <c r="E18" s="21" t="str">
        <f ca="1">'C1_TimelineM'!B2</f>
        <v>C1_TimelineM</v>
      </c>
    </row>
    <row r="19" spans="1:5" x14ac:dyDescent="0.25">
      <c r="A19" s="3">
        <f>'C2_TimelineA'!$A$3</f>
        <v>0</v>
      </c>
      <c r="E19" s="21" t="str">
        <f ca="1">'C2_TimelineA'!B2</f>
        <v>C2_TimelineA</v>
      </c>
    </row>
    <row r="20" spans="1:5" x14ac:dyDescent="0.25">
      <c r="A20" s="3">
        <f ca="1">'C3_CalcsM'!$A$3</f>
        <v>0</v>
      </c>
      <c r="E20" s="21" t="str">
        <f ca="1">'C3_CalcsM'!B2</f>
        <v>C3_CalcsM</v>
      </c>
    </row>
    <row r="21" spans="1:5" x14ac:dyDescent="0.25">
      <c r="A21" s="3">
        <f ca="1">'C4_CalcsA'!$A$3</f>
        <v>0</v>
      </c>
      <c r="E21" s="21" t="str">
        <f ca="1">'C4_CalcsA'!B2</f>
        <v>C4_CalcsA</v>
      </c>
    </row>
    <row r="23" spans="1:5" x14ac:dyDescent="0.25">
      <c r="D23" s="13" t="s">
        <v>15</v>
      </c>
    </row>
    <row r="25" spans="1:5" x14ac:dyDescent="0.25">
      <c r="A25" s="3">
        <f ca="1">'O1_Financial Statements'!$A$3</f>
        <v>0</v>
      </c>
      <c r="E25" s="21" t="str">
        <f ca="1">'O1_Financial Statements'!B2</f>
        <v>O1_Financial Statements</v>
      </c>
    </row>
    <row r="27" spans="1:5" ht="18.75" x14ac:dyDescent="0.3">
      <c r="A27" s="51"/>
      <c r="B27" s="51"/>
      <c r="C27" s="51" t="s">
        <v>1</v>
      </c>
      <c r="D27" s="51"/>
      <c r="E27" s="51"/>
    </row>
  </sheetData>
  <dataConsolidate/>
  <conditionalFormatting sqref="A2 A13:A14 A18:A21 A25">
    <cfRule type="expression" dxfId="13" priority="34" stopIfTrue="1">
      <formula>A2=0</formula>
    </cfRule>
  </conditionalFormatting>
  <hyperlinks>
    <hyperlink ref="E9" location="G1_Index!A1" display="G1_Index" xr:uid="{72B2D48B-868E-450E-A61B-00834A78F41D}"/>
    <hyperlink ref="E13" location="I1_Gen_Inputs!A1" display="I1_Gen_Inputs" xr:uid="{8BF637F4-24C6-4560-B4DD-5824AF44D674}"/>
    <hyperlink ref="E14" location="I2_Scenario_Inputs!A1" display="I2_Scenario_Inputs" xr:uid="{DEFF7B9C-72F1-47EC-B1BD-F51676E00CF0}"/>
    <hyperlink ref="E18" location="'C1_TimelineM'!A1" display="C1_TimelineM" xr:uid="{BD8925A4-688D-41DE-A285-CAFB3B63F0DD}"/>
    <hyperlink ref="E19" location="'C2_TimelineA'!A1" display="C2_TimelineA" xr:uid="{494478A4-56E2-40D1-82DE-F55E3184F8FE}"/>
    <hyperlink ref="E20" location="'C3_CalcsM'!A1" display="C3_CalcsM" xr:uid="{459C154A-D930-47CD-8DEE-F508D3E5E44F}"/>
    <hyperlink ref="E21" location="'C4_CalcsA'!A1" display="C4_CalcsA" xr:uid="{15D99B51-648E-48C3-990E-8FCE05DDDFF8}"/>
    <hyperlink ref="E25" location="'O1_Financial Statements'!A1" display="O1_Financial Statements" xr:uid="{D433BBD3-333A-4071-BEC8-2F4079609628}"/>
  </hyperlinks>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E1476-A24C-472B-85B2-B1144A5AAE8F}">
  <sheetPr codeName="Sheet3">
    <tabColor rgb="FFFFC00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D89F-BA85-42B3-A24D-DD52AE751E8E}">
  <sheetPr>
    <tabColor rgb="FFFFC000"/>
    <outlinePr summaryBelow="0" summaryRight="0"/>
  </sheetPr>
  <dimension ref="A1:S35"/>
  <sheetViews>
    <sheetView showGridLines="0" zoomScale="80" zoomScaleNormal="80" workbookViewId="0">
      <pane xSplit="9" ySplit="8" topLeftCell="J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2.5703125" customWidth="1"/>
    <col min="3" max="3" width="6" customWidth="1"/>
    <col min="4" max="4" width="2.5703125" customWidth="1"/>
    <col min="5" max="5" width="37.140625" customWidth="1"/>
    <col min="6" max="7" width="2.5703125" customWidth="1"/>
    <col min="8" max="8" width="8.28515625" customWidth="1"/>
    <col min="9" max="10" width="2.5703125" customWidth="1"/>
    <col min="11" max="11" width="23.85546875" customWidth="1"/>
    <col min="12" max="12" width="13.28515625" bestFit="1" customWidth="1"/>
    <col min="13" max="13" width="2" customWidth="1"/>
    <col min="14" max="14" width="2.7109375" customWidth="1"/>
    <col min="15" max="17" width="22.140625" customWidth="1"/>
    <col min="18" max="18" width="2.7109375" customWidth="1"/>
    <col min="19" max="19" width="5" customWidth="1"/>
  </cols>
  <sheetData>
    <row r="1" spans="1:19" ht="14.45" customHeight="1" x14ac:dyDescent="0.25"/>
    <row r="2" spans="1:19" s="4" customFormat="1" x14ac:dyDescent="0.25">
      <c r="A2" s="3">
        <f ca="1">Model_Error</f>
        <v>0</v>
      </c>
      <c r="B2" t="str" cm="1">
        <f t="array" aca="1" ref="B2" ca="1">_xlfn.TEXTAFTER(CELL("filename",A1),"]")</f>
        <v>I1_Gen_Inputs</v>
      </c>
      <c r="D2"/>
      <c r="E2"/>
      <c r="F2"/>
      <c r="G2"/>
      <c r="H2"/>
      <c r="I2"/>
      <c r="K2"/>
    </row>
    <row r="3" spans="1:19" x14ac:dyDescent="0.25">
      <c r="A3" s="3">
        <f>SUM(A4:A35)</f>
        <v>0</v>
      </c>
    </row>
    <row r="6" spans="1:19" ht="17.25" x14ac:dyDescent="0.3">
      <c r="B6" s="7"/>
      <c r="D6" s="7"/>
      <c r="E6" s="5"/>
      <c r="F6" s="7"/>
      <c r="G6" s="7"/>
      <c r="H6" s="7"/>
      <c r="I6" s="7"/>
    </row>
    <row r="7" spans="1:19" ht="17.25" x14ac:dyDescent="0.3">
      <c r="B7" s="7"/>
      <c r="D7" s="7"/>
      <c r="E7" s="5"/>
      <c r="F7" s="7"/>
      <c r="G7" s="7"/>
      <c r="H7" s="7"/>
      <c r="I7" s="7"/>
      <c r="N7" s="46" t="s">
        <v>158</v>
      </c>
      <c r="O7" s="46"/>
      <c r="P7" s="46"/>
      <c r="Q7" s="46"/>
      <c r="R7" s="46"/>
    </row>
    <row r="8" spans="1:19" s="4" customFormat="1" x14ac:dyDescent="0.25">
      <c r="H8" s="9" t="s">
        <v>0</v>
      </c>
      <c r="N8" s="45"/>
      <c r="O8" s="44" t="s">
        <v>172</v>
      </c>
      <c r="P8" s="44" t="s">
        <v>173</v>
      </c>
      <c r="Q8" s="44" t="s">
        <v>174</v>
      </c>
    </row>
    <row r="9" spans="1:19" ht="18.75" x14ac:dyDescent="0.3">
      <c r="A9" s="51"/>
      <c r="B9" s="51"/>
      <c r="C9" s="51" t="s">
        <v>39</v>
      </c>
      <c r="D9" s="51"/>
      <c r="E9" s="51"/>
      <c r="F9" s="51"/>
      <c r="G9" s="51"/>
      <c r="H9" s="51"/>
      <c r="I9" s="51"/>
      <c r="J9" s="51"/>
      <c r="K9" s="51"/>
      <c r="L9" s="51"/>
      <c r="M9" s="51"/>
      <c r="N9" s="51"/>
      <c r="O9" s="51"/>
      <c r="P9" s="51"/>
      <c r="Q9" s="51"/>
      <c r="R9" s="51"/>
      <c r="S9" s="51"/>
    </row>
    <row r="10" spans="1:19" outlineLevel="1" x14ac:dyDescent="0.25"/>
    <row r="11" spans="1:19" outlineLevel="1" x14ac:dyDescent="0.25">
      <c r="A11" s="3">
        <f>SUM(N11:R11)</f>
        <v>0</v>
      </c>
      <c r="E11" t="s">
        <v>40</v>
      </c>
      <c r="H11" s="9" t="s">
        <v>28</v>
      </c>
      <c r="K11" s="14">
        <v>1</v>
      </c>
      <c r="L11" s="19" t="s">
        <v>38</v>
      </c>
      <c r="O11" s="3">
        <f>IFERROR((ROUND(K11,0)&lt;&gt;K11)+(K11&lt;1)+(K11&gt;COUNTA(rScenarios)),1)</f>
        <v>0</v>
      </c>
    </row>
    <row r="12" spans="1:19" outlineLevel="1" x14ac:dyDescent="0.25"/>
    <row r="14" spans="1:19" ht="18.75" x14ac:dyDescent="0.3">
      <c r="A14" s="51"/>
      <c r="B14" s="51"/>
      <c r="C14" s="51" t="s">
        <v>45</v>
      </c>
      <c r="D14" s="51"/>
      <c r="E14" s="51"/>
      <c r="F14" s="51"/>
      <c r="G14" s="51"/>
      <c r="H14" s="51"/>
      <c r="I14" s="51"/>
      <c r="J14" s="51"/>
      <c r="K14" s="51"/>
      <c r="L14" s="51"/>
      <c r="M14" s="51"/>
      <c r="N14" s="51"/>
      <c r="O14" s="51"/>
      <c r="P14" s="51"/>
      <c r="Q14" s="51"/>
      <c r="R14" s="51"/>
      <c r="S14" s="51"/>
    </row>
    <row r="15" spans="1:19" outlineLevel="1" x14ac:dyDescent="0.25"/>
    <row r="16" spans="1:19" outlineLevel="1" x14ac:dyDescent="0.25">
      <c r="E16" t="s">
        <v>18</v>
      </c>
      <c r="H16" s="9" t="s">
        <v>28</v>
      </c>
      <c r="K16" s="18">
        <v>1E-3</v>
      </c>
      <c r="L16" s="19" t="s">
        <v>19</v>
      </c>
    </row>
    <row r="17" spans="1:19" outlineLevel="1" x14ac:dyDescent="0.25">
      <c r="E17" s="23" t="s">
        <v>29</v>
      </c>
      <c r="H17" s="9" t="s">
        <v>28</v>
      </c>
      <c r="K17" s="14">
        <v>12</v>
      </c>
      <c r="L17" s="19" t="s">
        <v>30</v>
      </c>
    </row>
    <row r="18" spans="1:19" outlineLevel="1" x14ac:dyDescent="0.25"/>
    <row r="20" spans="1:19" ht="18.75" x14ac:dyDescent="0.3">
      <c r="A20" s="51"/>
      <c r="B20" s="51"/>
      <c r="C20" s="51" t="s">
        <v>139</v>
      </c>
      <c r="D20" s="51"/>
      <c r="E20" s="51"/>
      <c r="F20" s="51"/>
      <c r="G20" s="51"/>
      <c r="H20" s="51"/>
      <c r="I20" s="51"/>
      <c r="J20" s="51"/>
      <c r="K20" s="51"/>
      <c r="L20" s="51"/>
      <c r="M20" s="51"/>
      <c r="N20" s="51"/>
      <c r="O20" s="51"/>
      <c r="P20" s="51"/>
      <c r="Q20" s="51"/>
      <c r="R20" s="51"/>
      <c r="S20" s="51"/>
    </row>
    <row r="21" spans="1:19" outlineLevel="1" x14ac:dyDescent="0.25"/>
    <row r="22" spans="1:19" outlineLevel="1" x14ac:dyDescent="0.25">
      <c r="E22" t="s">
        <v>10</v>
      </c>
      <c r="H22" s="9" t="s">
        <v>140</v>
      </c>
      <c r="K22" s="18" t="s">
        <v>90</v>
      </c>
      <c r="L22" s="19" t="s">
        <v>143</v>
      </c>
    </row>
    <row r="23" spans="1:19" outlineLevel="1" x14ac:dyDescent="0.25">
      <c r="E23" s="23" t="s">
        <v>35</v>
      </c>
      <c r="H23" s="9" t="s">
        <v>140</v>
      </c>
      <c r="K23" s="14" t="s">
        <v>111</v>
      </c>
      <c r="L23" s="19" t="s">
        <v>144</v>
      </c>
    </row>
    <row r="24" spans="1:19" outlineLevel="1" x14ac:dyDescent="0.25">
      <c r="E24" s="23" t="s">
        <v>141</v>
      </c>
      <c r="H24" s="9" t="s">
        <v>140</v>
      </c>
      <c r="K24" s="14" t="s">
        <v>110</v>
      </c>
      <c r="L24" s="19" t="s">
        <v>145</v>
      </c>
    </row>
    <row r="25" spans="1:19" outlineLevel="1" x14ac:dyDescent="0.25">
      <c r="E25" s="23"/>
      <c r="H25" s="9"/>
      <c r="K25" s="42"/>
      <c r="L25" s="19"/>
    </row>
    <row r="26" spans="1:19" outlineLevel="1" x14ac:dyDescent="0.25">
      <c r="K26" s="41" t="s">
        <v>142</v>
      </c>
    </row>
    <row r="27" spans="1:19" outlineLevel="1" x14ac:dyDescent="0.25"/>
    <row r="29" spans="1:19" ht="18.75" x14ac:dyDescent="0.3">
      <c r="A29" s="51"/>
      <c r="B29" s="51"/>
      <c r="C29" s="51" t="s">
        <v>5</v>
      </c>
      <c r="D29" s="51"/>
      <c r="E29" s="51"/>
      <c r="F29" s="51"/>
      <c r="G29" s="51"/>
      <c r="H29" s="51"/>
      <c r="I29" s="51"/>
      <c r="J29" s="51"/>
      <c r="K29" s="51"/>
      <c r="L29" s="51"/>
      <c r="M29" s="51"/>
      <c r="N29" s="51"/>
      <c r="O29" s="51"/>
      <c r="P29" s="51"/>
      <c r="Q29" s="51"/>
      <c r="R29" s="51"/>
      <c r="S29" s="51"/>
    </row>
    <row r="30" spans="1:19" outlineLevel="1" x14ac:dyDescent="0.25"/>
    <row r="31" spans="1:19" outlineLevel="1" x14ac:dyDescent="0.25">
      <c r="A31" s="3">
        <f>SUM(N31:R31)</f>
        <v>0</v>
      </c>
      <c r="E31" s="23" t="s">
        <v>23</v>
      </c>
      <c r="H31" s="9" t="s">
        <v>22</v>
      </c>
      <c r="K31" s="22">
        <v>46478</v>
      </c>
      <c r="L31" s="19" t="s">
        <v>25</v>
      </c>
      <c r="P31" s="3">
        <f>IFERROR(((EOMONTH(rStartDate,-1)+1)&lt;&gt;rStartDate)*1,1)</f>
        <v>0</v>
      </c>
    </row>
    <row r="32" spans="1:19" outlineLevel="1" x14ac:dyDescent="0.25">
      <c r="A32" s="3">
        <f>SUM(N32:R32)</f>
        <v>0</v>
      </c>
      <c r="E32" s="23" t="s">
        <v>26</v>
      </c>
      <c r="H32" s="9" t="s">
        <v>22</v>
      </c>
      <c r="K32" s="22">
        <v>50130</v>
      </c>
      <c r="L32" s="19" t="s">
        <v>27</v>
      </c>
      <c r="P32" s="3">
        <f>IFERROR(((EOMONTH(rEndDate,0))&lt;&gt;rEndDate)*1,1)</f>
        <v>0</v>
      </c>
      <c r="Q32" s="3">
        <f>IFERROR((K32&lt;K31)*1,1)</f>
        <v>0</v>
      </c>
    </row>
    <row r="33" spans="1:19" outlineLevel="1" x14ac:dyDescent="0.25"/>
    <row r="35" spans="1:19" ht="18.75" x14ac:dyDescent="0.3">
      <c r="A35" s="51"/>
      <c r="B35" s="51"/>
      <c r="C35" s="51" t="s">
        <v>1</v>
      </c>
      <c r="D35" s="51"/>
      <c r="E35" s="51"/>
      <c r="F35" s="51"/>
      <c r="G35" s="51"/>
      <c r="H35" s="51"/>
      <c r="I35" s="51"/>
      <c r="J35" s="51"/>
      <c r="K35" s="51"/>
      <c r="L35" s="51"/>
      <c r="M35" s="51"/>
      <c r="N35" s="51"/>
      <c r="O35" s="51"/>
      <c r="P35" s="51"/>
      <c r="Q35" s="51"/>
      <c r="R35" s="51"/>
      <c r="S35" s="51"/>
    </row>
  </sheetData>
  <dataConsolidate/>
  <conditionalFormatting sqref="A2:A3 A11 O11 P31 A31:A32 P32:Q32">
    <cfRule type="expression" dxfId="12" priority="1" stopIfTrue="1">
      <formula>A2=0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8675-FDF8-4F50-8879-7887A8884459}">
  <sheetPr codeName="Sheet2">
    <tabColor rgb="FFFFC000"/>
    <outlinePr summaryBelow="0" summaryRight="0"/>
  </sheetPr>
  <dimension ref="A1:R59"/>
  <sheetViews>
    <sheetView showGridLines="0" zoomScale="80" zoomScaleNormal="80" workbookViewId="0">
      <pane xSplit="12" ySplit="9" topLeftCell="M10" activePane="bottomRight" state="frozen"/>
      <selection pane="topRight" activeCell="M1" sqref="M1"/>
      <selection pane="bottomLeft" activeCell="A9" sqref="A9"/>
      <selection pane="bottomRight"/>
    </sheetView>
  </sheetViews>
  <sheetFormatPr defaultColWidth="9.140625" defaultRowHeight="15" outlineLevelRow="1" x14ac:dyDescent="0.25"/>
  <cols>
    <col min="1" max="1" width="3.85546875" customWidth="1"/>
    <col min="2" max="2" width="2.5703125" customWidth="1"/>
    <col min="3" max="3" width="6" customWidth="1"/>
    <col min="4" max="4" width="2.5703125" customWidth="1"/>
    <col min="5" max="5" width="45.85546875" customWidth="1"/>
    <col min="6" max="7" width="2.5703125" customWidth="1"/>
    <col min="8" max="8" width="8.28515625" customWidth="1"/>
    <col min="9" max="10" width="2.5703125" customWidth="1"/>
    <col min="11" max="11" width="23.85546875" customWidth="1"/>
    <col min="12" max="13" width="2.5703125" customWidth="1"/>
    <col min="14" max="14" width="2.7109375" customWidth="1"/>
    <col min="15" max="16" width="28.28515625" customWidth="1"/>
    <col min="17" max="17" width="2.7109375" customWidth="1"/>
    <col min="18" max="18" width="2.5703125" customWidth="1"/>
  </cols>
  <sheetData>
    <row r="1" spans="1:18" ht="14.45" customHeight="1" x14ac:dyDescent="0.25"/>
    <row r="2" spans="1:18" s="4" customFormat="1" x14ac:dyDescent="0.25">
      <c r="A2" s="3">
        <f ca="1">Model_Error</f>
        <v>0</v>
      </c>
      <c r="B2" t="str" cm="1">
        <f t="array" aca="1" ref="B2" ca="1">_xlfn.TEXTAFTER(CELL("filename",A1),"]")</f>
        <v>I2_Scenario_Inputs</v>
      </c>
      <c r="D2"/>
      <c r="E2"/>
      <c r="F2"/>
      <c r="G2"/>
      <c r="H2"/>
      <c r="I2"/>
    </row>
    <row r="3" spans="1:18" x14ac:dyDescent="0.25">
      <c r="A3" s="3">
        <f>SUM(A4:A59)</f>
        <v>0</v>
      </c>
    </row>
    <row r="6" spans="1:18" ht="17.25" x14ac:dyDescent="0.3">
      <c r="B6" s="7"/>
      <c r="D6" s="7"/>
      <c r="E6" s="5"/>
      <c r="F6" s="7"/>
      <c r="G6" s="7"/>
      <c r="H6" s="7"/>
      <c r="I6" s="7"/>
    </row>
    <row r="7" spans="1:18" s="4" customFormat="1" x14ac:dyDescent="0.25">
      <c r="N7" s="46" t="s">
        <v>158</v>
      </c>
      <c r="O7" s="46"/>
      <c r="P7" s="46"/>
      <c r="Q7" s="46"/>
    </row>
    <row r="8" spans="1:18" s="4" customFormat="1" x14ac:dyDescent="0.25">
      <c r="H8" s="9" t="s">
        <v>0</v>
      </c>
      <c r="N8" s="45"/>
      <c r="O8" s="44" t="s">
        <v>160</v>
      </c>
      <c r="P8" s="44" t="s">
        <v>170</v>
      </c>
    </row>
    <row r="9" spans="1:18" ht="18.75" x14ac:dyDescent="0.3">
      <c r="A9" s="51"/>
      <c r="B9" s="51"/>
      <c r="C9" s="51" t="s">
        <v>76</v>
      </c>
      <c r="D9" s="51"/>
      <c r="E9" s="51"/>
      <c r="F9" s="51"/>
      <c r="G9" s="51"/>
      <c r="H9" s="51"/>
      <c r="I9" s="51"/>
      <c r="J9" s="51"/>
      <c r="K9" s="51"/>
      <c r="L9" s="51"/>
      <c r="M9" s="51"/>
      <c r="N9" s="51"/>
      <c r="O9" s="51"/>
      <c r="P9" s="51"/>
      <c r="Q9" s="51"/>
      <c r="R9" s="51"/>
    </row>
    <row r="10" spans="1:18" outlineLevel="1" x14ac:dyDescent="0.25"/>
    <row r="11" spans="1:18" outlineLevel="1" x14ac:dyDescent="0.25">
      <c r="D11" s="13" t="s">
        <v>51</v>
      </c>
    </row>
    <row r="12" spans="1:18" outlineLevel="1" x14ac:dyDescent="0.25">
      <c r="D12" s="13"/>
    </row>
    <row r="13" spans="1:18" outlineLevel="1" x14ac:dyDescent="0.25">
      <c r="A13" s="3">
        <f>SUM(N13:Q13)</f>
        <v>0</v>
      </c>
      <c r="C13" s="2"/>
      <c r="E13" s="23" t="s">
        <v>50</v>
      </c>
      <c r="H13" s="9" t="s">
        <v>28</v>
      </c>
      <c r="K13" s="25">
        <v>3</v>
      </c>
      <c r="O13" s="3">
        <f>IFERROR(SUM((K13&lt;0)*1),1)</f>
        <v>0</v>
      </c>
    </row>
    <row r="14" spans="1:18" outlineLevel="1" x14ac:dyDescent="0.25">
      <c r="A14" s="3">
        <f>SUM(N14:Q14)</f>
        <v>0</v>
      </c>
      <c r="C14" s="2"/>
      <c r="E14" s="23" t="s">
        <v>52</v>
      </c>
      <c r="H14" s="9" t="s">
        <v>53</v>
      </c>
      <c r="K14" s="25">
        <v>250</v>
      </c>
      <c r="O14" s="3">
        <f>IFERROR(SUM((K14&lt;0)*1),1)</f>
        <v>0</v>
      </c>
    </row>
    <row r="15" spans="1:18" outlineLevel="1" x14ac:dyDescent="0.25">
      <c r="A15" s="3">
        <f>SUM(N15:Q15)</f>
        <v>0</v>
      </c>
      <c r="C15" s="2"/>
      <c r="E15" s="23" t="s">
        <v>54</v>
      </c>
      <c r="H15" s="9" t="s">
        <v>28</v>
      </c>
      <c r="K15" s="25">
        <v>35</v>
      </c>
      <c r="O15" s="3">
        <f>IFERROR(SUM((K15&lt;0)*1),1)</f>
        <v>0</v>
      </c>
    </row>
    <row r="16" spans="1:18" outlineLevel="1" x14ac:dyDescent="0.25">
      <c r="A16" s="3">
        <f>SUM(N16:Q16)</f>
        <v>0</v>
      </c>
      <c r="C16" s="2"/>
      <c r="E16" s="23" t="s">
        <v>58</v>
      </c>
      <c r="H16" s="9" t="s">
        <v>53</v>
      </c>
      <c r="K16" s="25">
        <v>5</v>
      </c>
      <c r="O16" s="3">
        <f>IFERROR(SUM((K16&lt;0)*1),1)</f>
        <v>0</v>
      </c>
    </row>
    <row r="17" spans="1:16" outlineLevel="1" x14ac:dyDescent="0.25">
      <c r="K17" s="2"/>
    </row>
    <row r="18" spans="1:16" outlineLevel="1" x14ac:dyDescent="0.25">
      <c r="D18" s="13" t="s">
        <v>184</v>
      </c>
    </row>
    <row r="19" spans="1:16" outlineLevel="1" x14ac:dyDescent="0.25">
      <c r="D19" s="13"/>
    </row>
    <row r="20" spans="1:16" outlineLevel="1" x14ac:dyDescent="0.25">
      <c r="A20" s="3">
        <f>SUM(N20:Q20)</f>
        <v>0</v>
      </c>
      <c r="D20" s="13"/>
      <c r="E20" s="23" t="s">
        <v>178</v>
      </c>
      <c r="H20" s="9" t="s">
        <v>169</v>
      </c>
      <c r="K20" s="47">
        <v>1</v>
      </c>
      <c r="P20" s="3">
        <f>IFERROR(SUM((K20&lt;&gt;0)*(K20&lt;&gt;1)),1)</f>
        <v>0</v>
      </c>
    </row>
    <row r="21" spans="1:16" outlineLevel="1" x14ac:dyDescent="0.25">
      <c r="D21" s="13"/>
    </row>
    <row r="22" spans="1:16" outlineLevel="1" x14ac:dyDescent="0.25">
      <c r="D22" s="13"/>
      <c r="E22" s="48" t="s">
        <v>182</v>
      </c>
    </row>
    <row r="23" spans="1:16" outlineLevel="1" x14ac:dyDescent="0.25">
      <c r="A23" s="3">
        <f>SUM(N23:Q23)</f>
        <v>0</v>
      </c>
      <c r="C23" s="2"/>
      <c r="E23" s="23" t="s">
        <v>56</v>
      </c>
      <c r="H23" s="9" t="s">
        <v>28</v>
      </c>
      <c r="K23" s="25">
        <v>2</v>
      </c>
      <c r="O23" s="3">
        <f>IFERROR(SUM((K23&lt;0)*1),1)</f>
        <v>0</v>
      </c>
    </row>
    <row r="24" spans="1:16" outlineLevel="1" x14ac:dyDescent="0.25">
      <c r="A24" s="3">
        <f>SUM(N24:Q24)</f>
        <v>0</v>
      </c>
      <c r="C24" s="2"/>
      <c r="E24" s="23" t="s">
        <v>57</v>
      </c>
      <c r="H24" s="9" t="s">
        <v>16</v>
      </c>
      <c r="K24" s="27">
        <v>0.75</v>
      </c>
      <c r="O24" s="3">
        <f>IFERROR(SUM((K24&lt;0)*1),1)</f>
        <v>0</v>
      </c>
    </row>
    <row r="25" spans="1:16" outlineLevel="1" x14ac:dyDescent="0.25">
      <c r="D25" s="13"/>
    </row>
    <row r="26" spans="1:16" outlineLevel="1" x14ac:dyDescent="0.25">
      <c r="D26" s="13"/>
      <c r="E26" s="48" t="s">
        <v>183</v>
      </c>
    </row>
    <row r="27" spans="1:16" outlineLevel="1" x14ac:dyDescent="0.25">
      <c r="A27" s="3">
        <f>SUM(N27:Q27)</f>
        <v>0</v>
      </c>
      <c r="D27" s="13"/>
      <c r="E27" s="23" t="s">
        <v>171</v>
      </c>
      <c r="H27" s="9" t="s">
        <v>28</v>
      </c>
      <c r="K27" s="25">
        <v>1000</v>
      </c>
      <c r="O27" s="3">
        <f>IFERROR(SUM((K27&lt;0)*1),1)</f>
        <v>0</v>
      </c>
    </row>
    <row r="28" spans="1:16" outlineLevel="1" x14ac:dyDescent="0.25">
      <c r="D28" s="13"/>
    </row>
    <row r="29" spans="1:16" outlineLevel="1" x14ac:dyDescent="0.25">
      <c r="D29" s="13" t="s">
        <v>185</v>
      </c>
    </row>
    <row r="30" spans="1:16" outlineLevel="1" x14ac:dyDescent="0.25">
      <c r="D30" s="13"/>
    </row>
    <row r="31" spans="1:16" outlineLevel="1" x14ac:dyDescent="0.25">
      <c r="A31" s="3">
        <f>SUM(N31:Q31)</f>
        <v>0</v>
      </c>
      <c r="C31" s="2"/>
      <c r="E31" s="23" t="s">
        <v>55</v>
      </c>
      <c r="H31" s="9" t="s">
        <v>53</v>
      </c>
      <c r="K31" s="25">
        <v>2.5</v>
      </c>
      <c r="O31" s="3">
        <f>IFERROR(SUM((K31&lt;0)*1),1)</f>
        <v>0</v>
      </c>
    </row>
    <row r="32" spans="1:16" outlineLevel="1" x14ac:dyDescent="0.25">
      <c r="A32" s="3">
        <f>SUM(N32:Q32)</f>
        <v>0</v>
      </c>
      <c r="C32" s="2"/>
      <c r="E32" s="23" t="s">
        <v>61</v>
      </c>
      <c r="H32" s="9" t="s">
        <v>53</v>
      </c>
      <c r="K32" s="25">
        <v>1</v>
      </c>
      <c r="O32" s="3">
        <f>IFERROR(SUM((K32&lt;0)*1),1)</f>
        <v>0</v>
      </c>
    </row>
    <row r="33" spans="1:15" outlineLevel="1" x14ac:dyDescent="0.25">
      <c r="K33" s="2"/>
    </row>
    <row r="34" spans="1:15" outlineLevel="1" x14ac:dyDescent="0.25">
      <c r="D34" s="13" t="s">
        <v>47</v>
      </c>
    </row>
    <row r="35" spans="1:15" outlineLevel="1" x14ac:dyDescent="0.25">
      <c r="D35" s="13"/>
    </row>
    <row r="36" spans="1:15" outlineLevel="1" x14ac:dyDescent="0.25">
      <c r="A36" s="3">
        <f>SUM(N36:Q36)</f>
        <v>0</v>
      </c>
      <c r="C36" s="2"/>
      <c r="E36" s="23" t="s">
        <v>65</v>
      </c>
      <c r="H36" s="9" t="s">
        <v>53</v>
      </c>
      <c r="K36" s="25">
        <v>30</v>
      </c>
      <c r="O36" s="3">
        <f>IFERROR(SUM((K36&lt;0)*1),1)</f>
        <v>0</v>
      </c>
    </row>
    <row r="37" spans="1:15" outlineLevel="1" x14ac:dyDescent="0.25">
      <c r="K37" s="2"/>
    </row>
    <row r="38" spans="1:15" outlineLevel="1" x14ac:dyDescent="0.25">
      <c r="D38" s="13" t="s">
        <v>59</v>
      </c>
    </row>
    <row r="39" spans="1:15" outlineLevel="1" x14ac:dyDescent="0.25">
      <c r="D39" s="13"/>
    </row>
    <row r="40" spans="1:15" outlineLevel="1" x14ac:dyDescent="0.25">
      <c r="A40" s="3">
        <f>SUM(N40:Q40)</f>
        <v>0</v>
      </c>
      <c r="C40" s="2"/>
      <c r="E40" s="23" t="s">
        <v>60</v>
      </c>
      <c r="H40" s="9" t="s">
        <v>53</v>
      </c>
      <c r="K40" s="25">
        <v>50</v>
      </c>
      <c r="O40" s="3">
        <f>IFERROR(SUM((K40&lt;0)*1),1)</f>
        <v>0</v>
      </c>
    </row>
    <row r="41" spans="1:15" outlineLevel="1" x14ac:dyDescent="0.25">
      <c r="K41" s="2"/>
    </row>
    <row r="42" spans="1:15" outlineLevel="1" x14ac:dyDescent="0.25">
      <c r="D42" s="13" t="s">
        <v>64</v>
      </c>
    </row>
    <row r="43" spans="1:15" outlineLevel="1" x14ac:dyDescent="0.25">
      <c r="D43" s="13"/>
    </row>
    <row r="44" spans="1:15" outlineLevel="1" x14ac:dyDescent="0.25">
      <c r="A44" s="3">
        <f>SUM(N44:Q44)</f>
        <v>0</v>
      </c>
      <c r="C44" s="2"/>
      <c r="E44" s="23" t="s">
        <v>62</v>
      </c>
      <c r="H44" s="9" t="s">
        <v>53</v>
      </c>
      <c r="K44" s="25">
        <v>10</v>
      </c>
      <c r="O44" s="3">
        <f>IFERROR(SUM((K44&lt;0)*1),1)</f>
        <v>0</v>
      </c>
    </row>
    <row r="45" spans="1:15" outlineLevel="1" x14ac:dyDescent="0.25">
      <c r="A45" s="3">
        <f>SUM(N45:Q45)</f>
        <v>0</v>
      </c>
      <c r="C45" s="2"/>
      <c r="E45" s="23" t="s">
        <v>63</v>
      </c>
      <c r="H45" s="9" t="s">
        <v>28</v>
      </c>
      <c r="K45" s="25">
        <v>3</v>
      </c>
      <c r="O45" s="3">
        <f>IFERROR(SUM((K45&lt;0)*1),1)</f>
        <v>0</v>
      </c>
    </row>
    <row r="46" spans="1:15" outlineLevel="1" x14ac:dyDescent="0.25">
      <c r="K46" s="2"/>
    </row>
    <row r="47" spans="1:15" outlineLevel="1" x14ac:dyDescent="0.25">
      <c r="D47" s="13" t="s">
        <v>154</v>
      </c>
    </row>
    <row r="48" spans="1:15" outlineLevel="1" x14ac:dyDescent="0.25">
      <c r="D48" s="13"/>
    </row>
    <row r="49" spans="1:18" outlineLevel="1" x14ac:dyDescent="0.25">
      <c r="A49" s="3">
        <f>SUM(N49:Q49)</f>
        <v>0</v>
      </c>
      <c r="C49" s="2"/>
      <c r="E49" s="23" t="s">
        <v>147</v>
      </c>
      <c r="H49" s="9" t="s">
        <v>53</v>
      </c>
      <c r="K49" s="25">
        <v>500</v>
      </c>
      <c r="O49" s="3">
        <f>IFERROR(SUM((K49&lt;0)*1),1)</f>
        <v>0</v>
      </c>
    </row>
    <row r="50" spans="1:18" outlineLevel="1" x14ac:dyDescent="0.25">
      <c r="A50" s="3">
        <f>SUM(N50:Q50)</f>
        <v>0</v>
      </c>
      <c r="C50" s="2"/>
      <c r="E50" s="23" t="s">
        <v>167</v>
      </c>
      <c r="H50" s="9" t="s">
        <v>28</v>
      </c>
      <c r="K50" s="25">
        <v>10</v>
      </c>
      <c r="O50" s="3">
        <f>IFERROR(SUM((K50&lt;0)*1),1)</f>
        <v>0</v>
      </c>
    </row>
    <row r="51" spans="1:18" outlineLevel="1" x14ac:dyDescent="0.25">
      <c r="K51" s="2"/>
    </row>
    <row r="52" spans="1:18" outlineLevel="1" x14ac:dyDescent="0.25">
      <c r="D52" s="13" t="s">
        <v>73</v>
      </c>
    </row>
    <row r="53" spans="1:18" outlineLevel="1" x14ac:dyDescent="0.25">
      <c r="D53" s="13"/>
    </row>
    <row r="54" spans="1:18" outlineLevel="1" x14ac:dyDescent="0.25">
      <c r="A54" s="3">
        <f>SUM(N54:Q54)</f>
        <v>0</v>
      </c>
      <c r="C54" s="2"/>
      <c r="E54" s="23" t="s">
        <v>74</v>
      </c>
      <c r="H54" s="9" t="s">
        <v>16</v>
      </c>
      <c r="K54" s="27">
        <v>0.03</v>
      </c>
      <c r="O54" s="3">
        <f>IFERROR(SUM((K54&lt;0)*1),1)</f>
        <v>0</v>
      </c>
    </row>
    <row r="55" spans="1:18" outlineLevel="1" x14ac:dyDescent="0.25">
      <c r="A55" s="3">
        <f>SUM(N55:Q55)</f>
        <v>0</v>
      </c>
      <c r="C55" s="2"/>
      <c r="E55" s="23" t="s">
        <v>75</v>
      </c>
      <c r="H55" s="9" t="s">
        <v>16</v>
      </c>
      <c r="K55" s="27">
        <v>0.02</v>
      </c>
      <c r="O55" s="3">
        <f>IFERROR(SUM((K55&lt;0)*1),1)</f>
        <v>0</v>
      </c>
    </row>
    <row r="56" spans="1:18" outlineLevel="1" x14ac:dyDescent="0.25">
      <c r="K56" s="2"/>
    </row>
    <row r="57" spans="1:18" outlineLevel="1" x14ac:dyDescent="0.25"/>
    <row r="59" spans="1:18" ht="18.75" x14ac:dyDescent="0.3">
      <c r="A59" s="51"/>
      <c r="B59" s="51"/>
      <c r="C59" s="51" t="s">
        <v>1</v>
      </c>
      <c r="D59" s="51"/>
      <c r="E59" s="51"/>
      <c r="F59" s="51"/>
      <c r="G59" s="51"/>
      <c r="H59" s="51"/>
      <c r="I59" s="51"/>
      <c r="J59" s="51"/>
      <c r="K59" s="51"/>
      <c r="L59" s="51"/>
      <c r="M59" s="51"/>
      <c r="N59" s="51"/>
      <c r="O59" s="51"/>
      <c r="P59" s="51"/>
      <c r="Q59" s="51"/>
      <c r="R59" s="51"/>
    </row>
  </sheetData>
  <dataConsolidate/>
  <conditionalFormatting sqref="A2:A3 A13:A16 O13:O16 A20 P20 A23:A24 O23:O24 A27 O27 A31:A32 O31:O32 A36 O36 A40 O40 A44:A45 O44:O45 A49:A50 O49:O50 A54:A55 O54:O55">
    <cfRule type="expression" dxfId="11" priority="5" stopIfTrue="1">
      <formula>A2=0</formula>
    </cfRule>
  </conditionalFormatting>
  <conditionalFormatting sqref="K23:K24">
    <cfRule type="expression" dxfId="10" priority="2">
      <formula>K$20=0</formula>
    </cfRule>
  </conditionalFormatting>
  <conditionalFormatting sqref="K27">
    <cfRule type="expression" dxfId="9" priority="1">
      <formula>K$20=1</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8AF27-71F2-4801-99C1-6FC4617EC5D2}">
  <sheetPr codeName="Sheet6">
    <tabColor rgb="FF00B0F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21E3-E159-4ACB-9CB5-5A7618B34642}">
  <sheetPr>
    <tabColor rgb="FF00B0F0"/>
    <outlinePr summaryBelow="0" summaryRight="0"/>
  </sheetPr>
  <dimension ref="A1:EC30"/>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132" width="12.140625" customWidth="1"/>
  </cols>
  <sheetData>
    <row r="1" spans="1:133" ht="14.45" customHeight="1" x14ac:dyDescent="0.25"/>
    <row r="2" spans="1:133" s="4" customFormat="1" x14ac:dyDescent="0.25">
      <c r="A2" s="3">
        <f ca="1">Model_Error</f>
        <v>0</v>
      </c>
      <c r="B2" t="str" cm="1">
        <f t="array" aca="1" ref="B2" ca="1">_xlfn.TEXTAFTER(CELL("filename",A1),"]")</f>
        <v>C1_TimelineM</v>
      </c>
      <c r="C2"/>
      <c r="D2"/>
      <c r="E2"/>
      <c r="F2"/>
      <c r="G2"/>
      <c r="H2"/>
      <c r="I2"/>
      <c r="J2"/>
      <c r="M2" s="11">
        <f>M11</f>
        <v>1</v>
      </c>
      <c r="N2" s="11">
        <f t="shared" ref="N2:W2" si="0">N11</f>
        <v>2</v>
      </c>
      <c r="O2" s="11">
        <f t="shared" si="0"/>
        <v>3</v>
      </c>
      <c r="P2" s="11">
        <f t="shared" si="0"/>
        <v>4</v>
      </c>
      <c r="Q2" s="11">
        <f t="shared" si="0"/>
        <v>5</v>
      </c>
      <c r="R2" s="11">
        <f t="shared" si="0"/>
        <v>6</v>
      </c>
      <c r="S2" s="11">
        <f t="shared" si="0"/>
        <v>7</v>
      </c>
      <c r="T2" s="11">
        <f t="shared" si="0"/>
        <v>8</v>
      </c>
      <c r="U2" s="11">
        <f t="shared" si="0"/>
        <v>9</v>
      </c>
      <c r="V2" s="11">
        <f t="shared" si="0"/>
        <v>10</v>
      </c>
      <c r="W2" s="11">
        <f t="shared" si="0"/>
        <v>11</v>
      </c>
      <c r="X2" s="11">
        <f t="shared" ref="X2:BI2" si="1">X11</f>
        <v>12</v>
      </c>
      <c r="Y2" s="11">
        <f t="shared" si="1"/>
        <v>13</v>
      </c>
      <c r="Z2" s="11">
        <f t="shared" si="1"/>
        <v>14</v>
      </c>
      <c r="AA2" s="11">
        <f t="shared" si="1"/>
        <v>15</v>
      </c>
      <c r="AB2" s="11">
        <f t="shared" si="1"/>
        <v>16</v>
      </c>
      <c r="AC2" s="11">
        <f t="shared" si="1"/>
        <v>17</v>
      </c>
      <c r="AD2" s="11">
        <f t="shared" si="1"/>
        <v>18</v>
      </c>
      <c r="AE2" s="11">
        <f t="shared" si="1"/>
        <v>19</v>
      </c>
      <c r="AF2" s="11">
        <f t="shared" si="1"/>
        <v>20</v>
      </c>
      <c r="AG2" s="11">
        <f t="shared" si="1"/>
        <v>21</v>
      </c>
      <c r="AH2" s="11">
        <f t="shared" si="1"/>
        <v>22</v>
      </c>
      <c r="AI2" s="11">
        <f t="shared" si="1"/>
        <v>23</v>
      </c>
      <c r="AJ2" s="11">
        <f t="shared" si="1"/>
        <v>24</v>
      </c>
      <c r="AK2" s="11">
        <f t="shared" si="1"/>
        <v>25</v>
      </c>
      <c r="AL2" s="11">
        <f t="shared" si="1"/>
        <v>26</v>
      </c>
      <c r="AM2" s="11">
        <f t="shared" si="1"/>
        <v>27</v>
      </c>
      <c r="AN2" s="11">
        <f t="shared" si="1"/>
        <v>28</v>
      </c>
      <c r="AO2" s="11">
        <f t="shared" si="1"/>
        <v>29</v>
      </c>
      <c r="AP2" s="11">
        <f t="shared" si="1"/>
        <v>30</v>
      </c>
      <c r="AQ2" s="11">
        <f t="shared" si="1"/>
        <v>31</v>
      </c>
      <c r="AR2" s="11">
        <f t="shared" si="1"/>
        <v>32</v>
      </c>
      <c r="AS2" s="11">
        <f t="shared" si="1"/>
        <v>33</v>
      </c>
      <c r="AT2" s="11">
        <f t="shared" si="1"/>
        <v>34</v>
      </c>
      <c r="AU2" s="11">
        <f t="shared" si="1"/>
        <v>35</v>
      </c>
      <c r="AV2" s="11">
        <f t="shared" si="1"/>
        <v>36</v>
      </c>
      <c r="AW2" s="11">
        <f t="shared" si="1"/>
        <v>37</v>
      </c>
      <c r="AX2" s="11">
        <f t="shared" si="1"/>
        <v>38</v>
      </c>
      <c r="AY2" s="11">
        <f t="shared" si="1"/>
        <v>39</v>
      </c>
      <c r="AZ2" s="11">
        <f t="shared" si="1"/>
        <v>40</v>
      </c>
      <c r="BA2" s="11">
        <f t="shared" si="1"/>
        <v>41</v>
      </c>
      <c r="BB2" s="11">
        <f t="shared" si="1"/>
        <v>42</v>
      </c>
      <c r="BC2" s="11">
        <f t="shared" si="1"/>
        <v>43</v>
      </c>
      <c r="BD2" s="11">
        <f t="shared" si="1"/>
        <v>44</v>
      </c>
      <c r="BE2" s="11">
        <f t="shared" si="1"/>
        <v>45</v>
      </c>
      <c r="BF2" s="11">
        <f t="shared" si="1"/>
        <v>46</v>
      </c>
      <c r="BG2" s="11">
        <f t="shared" si="1"/>
        <v>47</v>
      </c>
      <c r="BH2" s="11">
        <f t="shared" si="1"/>
        <v>48</v>
      </c>
      <c r="BI2" s="11">
        <f t="shared" si="1"/>
        <v>49</v>
      </c>
      <c r="BJ2" s="11">
        <f t="shared" ref="BJ2:CG2" si="2">BJ11</f>
        <v>50</v>
      </c>
      <c r="BK2" s="11">
        <f t="shared" si="2"/>
        <v>51</v>
      </c>
      <c r="BL2" s="11">
        <f t="shared" si="2"/>
        <v>52</v>
      </c>
      <c r="BM2" s="11">
        <f t="shared" si="2"/>
        <v>53</v>
      </c>
      <c r="BN2" s="11">
        <f t="shared" si="2"/>
        <v>54</v>
      </c>
      <c r="BO2" s="11">
        <f t="shared" si="2"/>
        <v>55</v>
      </c>
      <c r="BP2" s="11">
        <f t="shared" si="2"/>
        <v>56</v>
      </c>
      <c r="BQ2" s="11">
        <f t="shared" si="2"/>
        <v>57</v>
      </c>
      <c r="BR2" s="11">
        <f t="shared" si="2"/>
        <v>58</v>
      </c>
      <c r="BS2" s="11">
        <f t="shared" si="2"/>
        <v>59</v>
      </c>
      <c r="BT2" s="11">
        <f t="shared" si="2"/>
        <v>60</v>
      </c>
      <c r="BU2" s="11">
        <f t="shared" si="2"/>
        <v>61</v>
      </c>
      <c r="BV2" s="11">
        <f t="shared" si="2"/>
        <v>62</v>
      </c>
      <c r="BW2" s="11">
        <f t="shared" si="2"/>
        <v>63</v>
      </c>
      <c r="BX2" s="11">
        <f t="shared" si="2"/>
        <v>64</v>
      </c>
      <c r="BY2" s="11">
        <f t="shared" si="2"/>
        <v>65</v>
      </c>
      <c r="BZ2" s="11">
        <f t="shared" si="2"/>
        <v>66</v>
      </c>
      <c r="CA2" s="11">
        <f t="shared" si="2"/>
        <v>67</v>
      </c>
      <c r="CB2" s="11">
        <f t="shared" si="2"/>
        <v>68</v>
      </c>
      <c r="CC2" s="11">
        <f t="shared" si="2"/>
        <v>69</v>
      </c>
      <c r="CD2" s="11">
        <f t="shared" si="2"/>
        <v>70</v>
      </c>
      <c r="CE2" s="11">
        <f t="shared" si="2"/>
        <v>71</v>
      </c>
      <c r="CF2" s="11">
        <f t="shared" si="2"/>
        <v>72</v>
      </c>
      <c r="CG2" s="11">
        <f t="shared" si="2"/>
        <v>73</v>
      </c>
      <c r="CH2" s="11">
        <f t="shared" ref="CH2:DT2" si="3">CH11</f>
        <v>74</v>
      </c>
      <c r="CI2" s="11">
        <f t="shared" si="3"/>
        <v>75</v>
      </c>
      <c r="CJ2" s="11">
        <f t="shared" si="3"/>
        <v>76</v>
      </c>
      <c r="CK2" s="11">
        <f t="shared" si="3"/>
        <v>77</v>
      </c>
      <c r="CL2" s="11">
        <f t="shared" si="3"/>
        <v>78</v>
      </c>
      <c r="CM2" s="11">
        <f t="shared" si="3"/>
        <v>79</v>
      </c>
      <c r="CN2" s="11">
        <f t="shared" si="3"/>
        <v>80</v>
      </c>
      <c r="CO2" s="11">
        <f t="shared" si="3"/>
        <v>81</v>
      </c>
      <c r="CP2" s="11">
        <f t="shared" si="3"/>
        <v>82</v>
      </c>
      <c r="CQ2" s="11">
        <f t="shared" si="3"/>
        <v>83</v>
      </c>
      <c r="CR2" s="11">
        <f t="shared" si="3"/>
        <v>84</v>
      </c>
      <c r="CS2" s="11">
        <f t="shared" si="3"/>
        <v>85</v>
      </c>
      <c r="CT2" s="11">
        <f t="shared" si="3"/>
        <v>86</v>
      </c>
      <c r="CU2" s="11">
        <f t="shared" si="3"/>
        <v>87</v>
      </c>
      <c r="CV2" s="11">
        <f t="shared" si="3"/>
        <v>88</v>
      </c>
      <c r="CW2" s="11">
        <f t="shared" si="3"/>
        <v>89</v>
      </c>
      <c r="CX2" s="11">
        <f t="shared" si="3"/>
        <v>90</v>
      </c>
      <c r="CY2" s="11">
        <f t="shared" si="3"/>
        <v>91</v>
      </c>
      <c r="CZ2" s="11">
        <f t="shared" si="3"/>
        <v>92</v>
      </c>
      <c r="DA2" s="11">
        <f t="shared" si="3"/>
        <v>93</v>
      </c>
      <c r="DB2" s="11">
        <f t="shared" si="3"/>
        <v>94</v>
      </c>
      <c r="DC2" s="11">
        <f t="shared" si="3"/>
        <v>95</v>
      </c>
      <c r="DD2" s="11">
        <f t="shared" si="3"/>
        <v>96</v>
      </c>
      <c r="DE2" s="11">
        <f t="shared" si="3"/>
        <v>97</v>
      </c>
      <c r="DF2" s="11">
        <f t="shared" si="3"/>
        <v>98</v>
      </c>
      <c r="DG2" s="11">
        <f t="shared" si="3"/>
        <v>99</v>
      </c>
      <c r="DH2" s="11">
        <f t="shared" si="3"/>
        <v>100</v>
      </c>
      <c r="DI2" s="11">
        <f t="shared" si="3"/>
        <v>101</v>
      </c>
      <c r="DJ2" s="11">
        <f t="shared" si="3"/>
        <v>102</v>
      </c>
      <c r="DK2" s="11">
        <f t="shared" si="3"/>
        <v>103</v>
      </c>
      <c r="DL2" s="11">
        <f t="shared" si="3"/>
        <v>104</v>
      </c>
      <c r="DM2" s="11">
        <f t="shared" si="3"/>
        <v>105</v>
      </c>
      <c r="DN2" s="11">
        <f t="shared" si="3"/>
        <v>106</v>
      </c>
      <c r="DO2" s="11">
        <f t="shared" si="3"/>
        <v>107</v>
      </c>
      <c r="DP2" s="11">
        <f t="shared" si="3"/>
        <v>108</v>
      </c>
      <c r="DQ2" s="11">
        <f t="shared" si="3"/>
        <v>109</v>
      </c>
      <c r="DR2" s="11">
        <f t="shared" si="3"/>
        <v>110</v>
      </c>
      <c r="DS2" s="11">
        <f t="shared" si="3"/>
        <v>111</v>
      </c>
      <c r="DT2" s="11">
        <f t="shared" si="3"/>
        <v>112</v>
      </c>
      <c r="DU2" s="11">
        <f t="shared" ref="DU2:EB2" si="4">DU11</f>
        <v>113</v>
      </c>
      <c r="DV2" s="11">
        <f t="shared" si="4"/>
        <v>114</v>
      </c>
      <c r="DW2" s="11">
        <f t="shared" si="4"/>
        <v>115</v>
      </c>
      <c r="DX2" s="11">
        <f t="shared" si="4"/>
        <v>116</v>
      </c>
      <c r="DY2" s="11">
        <f t="shared" si="4"/>
        <v>117</v>
      </c>
      <c r="DZ2" s="11">
        <f t="shared" si="4"/>
        <v>118</v>
      </c>
      <c r="EA2" s="11">
        <f t="shared" si="4"/>
        <v>119</v>
      </c>
      <c r="EB2" s="11">
        <f t="shared" si="4"/>
        <v>120</v>
      </c>
    </row>
    <row r="3" spans="1:133" x14ac:dyDescent="0.25">
      <c r="A3" s="3">
        <f>SUM(A4:A30)</f>
        <v>0</v>
      </c>
      <c r="M3" s="6" t="str">
        <f t="shared" ref="M3:W3" si="5">M16</f>
        <v>4_2027</v>
      </c>
      <c r="N3" s="6" t="str">
        <f t="shared" si="5"/>
        <v>5_2027</v>
      </c>
      <c r="O3" s="6" t="str">
        <f t="shared" si="5"/>
        <v>6_2027</v>
      </c>
      <c r="P3" s="6" t="str">
        <f t="shared" si="5"/>
        <v>7_2027</v>
      </c>
      <c r="Q3" s="6" t="str">
        <f t="shared" si="5"/>
        <v>8_2027</v>
      </c>
      <c r="R3" s="6" t="str">
        <f t="shared" si="5"/>
        <v>9_2027</v>
      </c>
      <c r="S3" s="6" t="str">
        <f t="shared" si="5"/>
        <v>10_2027</v>
      </c>
      <c r="T3" s="6" t="str">
        <f t="shared" si="5"/>
        <v>11_2027</v>
      </c>
      <c r="U3" s="6" t="str">
        <f t="shared" si="5"/>
        <v>12_2027</v>
      </c>
      <c r="V3" s="6" t="str">
        <f t="shared" si="5"/>
        <v>1_2028</v>
      </c>
      <c r="W3" s="6" t="str">
        <f t="shared" si="5"/>
        <v>2_2028</v>
      </c>
      <c r="X3" s="6" t="str">
        <f t="shared" ref="X3:BI3" si="6">X16</f>
        <v>3_2028</v>
      </c>
      <c r="Y3" s="6" t="str">
        <f t="shared" si="6"/>
        <v>4_2028</v>
      </c>
      <c r="Z3" s="6" t="str">
        <f t="shared" si="6"/>
        <v>5_2028</v>
      </c>
      <c r="AA3" s="6" t="str">
        <f t="shared" si="6"/>
        <v>6_2028</v>
      </c>
      <c r="AB3" s="6" t="str">
        <f t="shared" si="6"/>
        <v>7_2028</v>
      </c>
      <c r="AC3" s="6" t="str">
        <f t="shared" si="6"/>
        <v>8_2028</v>
      </c>
      <c r="AD3" s="6" t="str">
        <f t="shared" si="6"/>
        <v>9_2028</v>
      </c>
      <c r="AE3" s="6" t="str">
        <f t="shared" si="6"/>
        <v>10_2028</v>
      </c>
      <c r="AF3" s="6" t="str">
        <f t="shared" si="6"/>
        <v>11_2028</v>
      </c>
      <c r="AG3" s="6" t="str">
        <f t="shared" si="6"/>
        <v>12_2028</v>
      </c>
      <c r="AH3" s="6" t="str">
        <f t="shared" si="6"/>
        <v>1_2029</v>
      </c>
      <c r="AI3" s="6" t="str">
        <f t="shared" si="6"/>
        <v>2_2029</v>
      </c>
      <c r="AJ3" s="6" t="str">
        <f t="shared" si="6"/>
        <v>3_2029</v>
      </c>
      <c r="AK3" s="6" t="str">
        <f t="shared" si="6"/>
        <v>4_2029</v>
      </c>
      <c r="AL3" s="6" t="str">
        <f t="shared" si="6"/>
        <v>5_2029</v>
      </c>
      <c r="AM3" s="6" t="str">
        <f t="shared" si="6"/>
        <v>6_2029</v>
      </c>
      <c r="AN3" s="6" t="str">
        <f t="shared" si="6"/>
        <v>7_2029</v>
      </c>
      <c r="AO3" s="6" t="str">
        <f t="shared" si="6"/>
        <v>8_2029</v>
      </c>
      <c r="AP3" s="6" t="str">
        <f t="shared" si="6"/>
        <v>9_2029</v>
      </c>
      <c r="AQ3" s="6" t="str">
        <f t="shared" si="6"/>
        <v>10_2029</v>
      </c>
      <c r="AR3" s="6" t="str">
        <f t="shared" si="6"/>
        <v>11_2029</v>
      </c>
      <c r="AS3" s="6" t="str">
        <f t="shared" si="6"/>
        <v>12_2029</v>
      </c>
      <c r="AT3" s="6" t="str">
        <f t="shared" si="6"/>
        <v>1_2030</v>
      </c>
      <c r="AU3" s="6" t="str">
        <f t="shared" si="6"/>
        <v>2_2030</v>
      </c>
      <c r="AV3" s="6" t="str">
        <f t="shared" si="6"/>
        <v>3_2030</v>
      </c>
      <c r="AW3" s="6" t="str">
        <f t="shared" si="6"/>
        <v>4_2030</v>
      </c>
      <c r="AX3" s="6" t="str">
        <f t="shared" si="6"/>
        <v>5_2030</v>
      </c>
      <c r="AY3" s="6" t="str">
        <f t="shared" si="6"/>
        <v>6_2030</v>
      </c>
      <c r="AZ3" s="6" t="str">
        <f t="shared" si="6"/>
        <v>7_2030</v>
      </c>
      <c r="BA3" s="6" t="str">
        <f t="shared" si="6"/>
        <v>8_2030</v>
      </c>
      <c r="BB3" s="6" t="str">
        <f t="shared" si="6"/>
        <v>9_2030</v>
      </c>
      <c r="BC3" s="6" t="str">
        <f t="shared" si="6"/>
        <v>10_2030</v>
      </c>
      <c r="BD3" s="6" t="str">
        <f t="shared" si="6"/>
        <v>11_2030</v>
      </c>
      <c r="BE3" s="6" t="str">
        <f t="shared" si="6"/>
        <v>12_2030</v>
      </c>
      <c r="BF3" s="6" t="str">
        <f t="shared" si="6"/>
        <v>1_2031</v>
      </c>
      <c r="BG3" s="6" t="str">
        <f t="shared" si="6"/>
        <v>2_2031</v>
      </c>
      <c r="BH3" s="6" t="str">
        <f t="shared" si="6"/>
        <v>3_2031</v>
      </c>
      <c r="BI3" s="6" t="str">
        <f t="shared" si="6"/>
        <v>4_2031</v>
      </c>
      <c r="BJ3" s="6" t="str">
        <f t="shared" ref="BJ3:CG3" si="7">BJ16</f>
        <v>5_2031</v>
      </c>
      <c r="BK3" s="6" t="str">
        <f t="shared" si="7"/>
        <v>6_2031</v>
      </c>
      <c r="BL3" s="6" t="str">
        <f t="shared" si="7"/>
        <v>7_2031</v>
      </c>
      <c r="BM3" s="6" t="str">
        <f t="shared" si="7"/>
        <v>8_2031</v>
      </c>
      <c r="BN3" s="6" t="str">
        <f t="shared" si="7"/>
        <v>9_2031</v>
      </c>
      <c r="BO3" s="6" t="str">
        <f t="shared" si="7"/>
        <v>10_2031</v>
      </c>
      <c r="BP3" s="6" t="str">
        <f t="shared" si="7"/>
        <v>11_2031</v>
      </c>
      <c r="BQ3" s="6" t="str">
        <f t="shared" si="7"/>
        <v>12_2031</v>
      </c>
      <c r="BR3" s="6" t="str">
        <f t="shared" si="7"/>
        <v>1_2032</v>
      </c>
      <c r="BS3" s="6" t="str">
        <f t="shared" si="7"/>
        <v>2_2032</v>
      </c>
      <c r="BT3" s="6" t="str">
        <f t="shared" si="7"/>
        <v>3_2032</v>
      </c>
      <c r="BU3" s="6" t="str">
        <f t="shared" si="7"/>
        <v>4_2032</v>
      </c>
      <c r="BV3" s="6" t="str">
        <f t="shared" si="7"/>
        <v>5_2032</v>
      </c>
      <c r="BW3" s="6" t="str">
        <f t="shared" si="7"/>
        <v>6_2032</v>
      </c>
      <c r="BX3" s="6" t="str">
        <f t="shared" si="7"/>
        <v>7_2032</v>
      </c>
      <c r="BY3" s="6" t="str">
        <f t="shared" si="7"/>
        <v>8_2032</v>
      </c>
      <c r="BZ3" s="6" t="str">
        <f t="shared" si="7"/>
        <v>9_2032</v>
      </c>
      <c r="CA3" s="6" t="str">
        <f t="shared" si="7"/>
        <v>10_2032</v>
      </c>
      <c r="CB3" s="6" t="str">
        <f t="shared" si="7"/>
        <v>11_2032</v>
      </c>
      <c r="CC3" s="6" t="str">
        <f t="shared" si="7"/>
        <v>12_2032</v>
      </c>
      <c r="CD3" s="6" t="str">
        <f t="shared" si="7"/>
        <v>1_2033</v>
      </c>
      <c r="CE3" s="6" t="str">
        <f t="shared" si="7"/>
        <v>2_2033</v>
      </c>
      <c r="CF3" s="6" t="str">
        <f t="shared" si="7"/>
        <v>3_2033</v>
      </c>
      <c r="CG3" s="6" t="str">
        <f t="shared" si="7"/>
        <v>4_2033</v>
      </c>
      <c r="CH3" s="6" t="str">
        <f t="shared" ref="CH3:DT3" si="8">CH16</f>
        <v>5_2033</v>
      </c>
      <c r="CI3" s="6" t="str">
        <f t="shared" si="8"/>
        <v>6_2033</v>
      </c>
      <c r="CJ3" s="6" t="str">
        <f t="shared" si="8"/>
        <v>7_2033</v>
      </c>
      <c r="CK3" s="6" t="str">
        <f t="shared" si="8"/>
        <v>8_2033</v>
      </c>
      <c r="CL3" s="6" t="str">
        <f t="shared" si="8"/>
        <v>9_2033</v>
      </c>
      <c r="CM3" s="6" t="str">
        <f t="shared" si="8"/>
        <v>10_2033</v>
      </c>
      <c r="CN3" s="6" t="str">
        <f t="shared" si="8"/>
        <v>11_2033</v>
      </c>
      <c r="CO3" s="6" t="str">
        <f t="shared" si="8"/>
        <v>12_2033</v>
      </c>
      <c r="CP3" s="6" t="str">
        <f t="shared" si="8"/>
        <v>1_2034</v>
      </c>
      <c r="CQ3" s="6" t="str">
        <f t="shared" si="8"/>
        <v>2_2034</v>
      </c>
      <c r="CR3" s="6" t="str">
        <f t="shared" si="8"/>
        <v>3_2034</v>
      </c>
      <c r="CS3" s="6" t="str">
        <f t="shared" si="8"/>
        <v>4_2034</v>
      </c>
      <c r="CT3" s="6" t="str">
        <f t="shared" si="8"/>
        <v>5_2034</v>
      </c>
      <c r="CU3" s="6" t="str">
        <f t="shared" si="8"/>
        <v>6_2034</v>
      </c>
      <c r="CV3" s="6" t="str">
        <f t="shared" si="8"/>
        <v>7_2034</v>
      </c>
      <c r="CW3" s="6" t="str">
        <f t="shared" si="8"/>
        <v>8_2034</v>
      </c>
      <c r="CX3" s="6" t="str">
        <f t="shared" si="8"/>
        <v>9_2034</v>
      </c>
      <c r="CY3" s="6" t="str">
        <f t="shared" si="8"/>
        <v>10_2034</v>
      </c>
      <c r="CZ3" s="6" t="str">
        <f t="shared" si="8"/>
        <v>11_2034</v>
      </c>
      <c r="DA3" s="6" t="str">
        <f t="shared" si="8"/>
        <v>12_2034</v>
      </c>
      <c r="DB3" s="6" t="str">
        <f t="shared" si="8"/>
        <v>1_2035</v>
      </c>
      <c r="DC3" s="6" t="str">
        <f t="shared" si="8"/>
        <v>2_2035</v>
      </c>
      <c r="DD3" s="6" t="str">
        <f t="shared" si="8"/>
        <v>3_2035</v>
      </c>
      <c r="DE3" s="6" t="str">
        <f t="shared" si="8"/>
        <v>4_2035</v>
      </c>
      <c r="DF3" s="6" t="str">
        <f t="shared" si="8"/>
        <v>5_2035</v>
      </c>
      <c r="DG3" s="6" t="str">
        <f t="shared" si="8"/>
        <v>6_2035</v>
      </c>
      <c r="DH3" s="6" t="str">
        <f t="shared" si="8"/>
        <v>7_2035</v>
      </c>
      <c r="DI3" s="6" t="str">
        <f t="shared" si="8"/>
        <v>8_2035</v>
      </c>
      <c r="DJ3" s="6" t="str">
        <f t="shared" si="8"/>
        <v>9_2035</v>
      </c>
      <c r="DK3" s="6" t="str">
        <f t="shared" si="8"/>
        <v>10_2035</v>
      </c>
      <c r="DL3" s="6" t="str">
        <f t="shared" si="8"/>
        <v>11_2035</v>
      </c>
      <c r="DM3" s="6" t="str">
        <f t="shared" si="8"/>
        <v>12_2035</v>
      </c>
      <c r="DN3" s="6" t="str">
        <f t="shared" si="8"/>
        <v>1_2036</v>
      </c>
      <c r="DO3" s="6" t="str">
        <f t="shared" si="8"/>
        <v>2_2036</v>
      </c>
      <c r="DP3" s="6" t="str">
        <f t="shared" si="8"/>
        <v>3_2036</v>
      </c>
      <c r="DQ3" s="6" t="str">
        <f t="shared" si="8"/>
        <v>4_2036</v>
      </c>
      <c r="DR3" s="6" t="str">
        <f t="shared" si="8"/>
        <v>5_2036</v>
      </c>
      <c r="DS3" s="6" t="str">
        <f t="shared" si="8"/>
        <v>6_2036</v>
      </c>
      <c r="DT3" s="6" t="str">
        <f t="shared" si="8"/>
        <v>7_2036</v>
      </c>
      <c r="DU3" s="6" t="str">
        <f t="shared" ref="DU3:EB3" si="9">DU16</f>
        <v>8_2036</v>
      </c>
      <c r="DV3" s="6" t="str">
        <f t="shared" si="9"/>
        <v>9_2036</v>
      </c>
      <c r="DW3" s="6" t="str">
        <f t="shared" si="9"/>
        <v>10_2036</v>
      </c>
      <c r="DX3" s="6" t="str">
        <f t="shared" si="9"/>
        <v>11_2036</v>
      </c>
      <c r="DY3" s="6" t="str">
        <f t="shared" si="9"/>
        <v>12_2036</v>
      </c>
      <c r="DZ3" s="6" t="str">
        <f t="shared" si="9"/>
        <v>1_2037</v>
      </c>
      <c r="EA3" s="6" t="str">
        <f t="shared" si="9"/>
        <v>2_2037</v>
      </c>
      <c r="EB3" s="6" t="str">
        <f t="shared" si="9"/>
        <v>3_2037</v>
      </c>
    </row>
    <row r="4" spans="1:133" x14ac:dyDescent="0.25">
      <c r="C4" s="5"/>
      <c r="M4" s="8">
        <f>M12</f>
        <v>46478</v>
      </c>
      <c r="N4" s="8">
        <f t="shared" ref="N4:W4" si="10">N12</f>
        <v>46508</v>
      </c>
      <c r="O4" s="8">
        <f t="shared" si="10"/>
        <v>46539</v>
      </c>
      <c r="P4" s="8">
        <f t="shared" si="10"/>
        <v>46569</v>
      </c>
      <c r="Q4" s="8">
        <f t="shared" si="10"/>
        <v>46600</v>
      </c>
      <c r="R4" s="8">
        <f t="shared" si="10"/>
        <v>46631</v>
      </c>
      <c r="S4" s="8">
        <f t="shared" si="10"/>
        <v>46661</v>
      </c>
      <c r="T4" s="8">
        <f t="shared" si="10"/>
        <v>46692</v>
      </c>
      <c r="U4" s="8">
        <f t="shared" si="10"/>
        <v>46722</v>
      </c>
      <c r="V4" s="8">
        <f t="shared" si="10"/>
        <v>46753</v>
      </c>
      <c r="W4" s="8">
        <f t="shared" si="10"/>
        <v>46784</v>
      </c>
      <c r="X4" s="8">
        <f t="shared" ref="X4:BI4" si="11">X12</f>
        <v>46813</v>
      </c>
      <c r="Y4" s="8">
        <f t="shared" si="11"/>
        <v>46844</v>
      </c>
      <c r="Z4" s="8">
        <f t="shared" si="11"/>
        <v>46874</v>
      </c>
      <c r="AA4" s="8">
        <f t="shared" si="11"/>
        <v>46905</v>
      </c>
      <c r="AB4" s="8">
        <f t="shared" si="11"/>
        <v>46935</v>
      </c>
      <c r="AC4" s="8">
        <f t="shared" si="11"/>
        <v>46966</v>
      </c>
      <c r="AD4" s="8">
        <f t="shared" si="11"/>
        <v>46997</v>
      </c>
      <c r="AE4" s="8">
        <f t="shared" si="11"/>
        <v>47027</v>
      </c>
      <c r="AF4" s="8">
        <f t="shared" si="11"/>
        <v>47058</v>
      </c>
      <c r="AG4" s="8">
        <f t="shared" si="11"/>
        <v>47088</v>
      </c>
      <c r="AH4" s="8">
        <f t="shared" si="11"/>
        <v>47119</v>
      </c>
      <c r="AI4" s="8">
        <f t="shared" si="11"/>
        <v>47150</v>
      </c>
      <c r="AJ4" s="8">
        <f t="shared" si="11"/>
        <v>47178</v>
      </c>
      <c r="AK4" s="8">
        <f t="shared" si="11"/>
        <v>47209</v>
      </c>
      <c r="AL4" s="8">
        <f t="shared" si="11"/>
        <v>47239</v>
      </c>
      <c r="AM4" s="8">
        <f t="shared" si="11"/>
        <v>47270</v>
      </c>
      <c r="AN4" s="8">
        <f t="shared" si="11"/>
        <v>47300</v>
      </c>
      <c r="AO4" s="8">
        <f t="shared" si="11"/>
        <v>47331</v>
      </c>
      <c r="AP4" s="8">
        <f t="shared" si="11"/>
        <v>47362</v>
      </c>
      <c r="AQ4" s="8">
        <f t="shared" si="11"/>
        <v>47392</v>
      </c>
      <c r="AR4" s="8">
        <f t="shared" si="11"/>
        <v>47423</v>
      </c>
      <c r="AS4" s="8">
        <f t="shared" si="11"/>
        <v>47453</v>
      </c>
      <c r="AT4" s="8">
        <f t="shared" si="11"/>
        <v>47484</v>
      </c>
      <c r="AU4" s="8">
        <f t="shared" si="11"/>
        <v>47515</v>
      </c>
      <c r="AV4" s="8">
        <f t="shared" si="11"/>
        <v>47543</v>
      </c>
      <c r="AW4" s="8">
        <f t="shared" si="11"/>
        <v>47574</v>
      </c>
      <c r="AX4" s="8">
        <f t="shared" si="11"/>
        <v>47604</v>
      </c>
      <c r="AY4" s="8">
        <f t="shared" si="11"/>
        <v>47635</v>
      </c>
      <c r="AZ4" s="8">
        <f t="shared" si="11"/>
        <v>47665</v>
      </c>
      <c r="BA4" s="8">
        <f t="shared" si="11"/>
        <v>47696</v>
      </c>
      <c r="BB4" s="8">
        <f t="shared" si="11"/>
        <v>47727</v>
      </c>
      <c r="BC4" s="8">
        <f t="shared" si="11"/>
        <v>47757</v>
      </c>
      <c r="BD4" s="8">
        <f t="shared" si="11"/>
        <v>47788</v>
      </c>
      <c r="BE4" s="8">
        <f t="shared" si="11"/>
        <v>47818</v>
      </c>
      <c r="BF4" s="8">
        <f t="shared" si="11"/>
        <v>47849</v>
      </c>
      <c r="BG4" s="8">
        <f t="shared" si="11"/>
        <v>47880</v>
      </c>
      <c r="BH4" s="8">
        <f t="shared" si="11"/>
        <v>47908</v>
      </c>
      <c r="BI4" s="8">
        <f t="shared" si="11"/>
        <v>47939</v>
      </c>
      <c r="BJ4" s="8">
        <f t="shared" ref="BJ4:CG4" si="12">BJ12</f>
        <v>47969</v>
      </c>
      <c r="BK4" s="8">
        <f t="shared" si="12"/>
        <v>48000</v>
      </c>
      <c r="BL4" s="8">
        <f t="shared" si="12"/>
        <v>48030</v>
      </c>
      <c r="BM4" s="8">
        <f t="shared" si="12"/>
        <v>48061</v>
      </c>
      <c r="BN4" s="8">
        <f t="shared" si="12"/>
        <v>48092</v>
      </c>
      <c r="BO4" s="8">
        <f t="shared" si="12"/>
        <v>48122</v>
      </c>
      <c r="BP4" s="8">
        <f t="shared" si="12"/>
        <v>48153</v>
      </c>
      <c r="BQ4" s="8">
        <f t="shared" si="12"/>
        <v>48183</v>
      </c>
      <c r="BR4" s="8">
        <f t="shared" si="12"/>
        <v>48214</v>
      </c>
      <c r="BS4" s="8">
        <f t="shared" si="12"/>
        <v>48245</v>
      </c>
      <c r="BT4" s="8">
        <f t="shared" si="12"/>
        <v>48274</v>
      </c>
      <c r="BU4" s="8">
        <f t="shared" si="12"/>
        <v>48305</v>
      </c>
      <c r="BV4" s="8">
        <f t="shared" si="12"/>
        <v>48335</v>
      </c>
      <c r="BW4" s="8">
        <f t="shared" si="12"/>
        <v>48366</v>
      </c>
      <c r="BX4" s="8">
        <f t="shared" si="12"/>
        <v>48396</v>
      </c>
      <c r="BY4" s="8">
        <f t="shared" si="12"/>
        <v>48427</v>
      </c>
      <c r="BZ4" s="8">
        <f t="shared" si="12"/>
        <v>48458</v>
      </c>
      <c r="CA4" s="8">
        <f t="shared" si="12"/>
        <v>48488</v>
      </c>
      <c r="CB4" s="8">
        <f t="shared" si="12"/>
        <v>48519</v>
      </c>
      <c r="CC4" s="8">
        <f t="shared" si="12"/>
        <v>48549</v>
      </c>
      <c r="CD4" s="8">
        <f t="shared" si="12"/>
        <v>48580</v>
      </c>
      <c r="CE4" s="8">
        <f t="shared" si="12"/>
        <v>48611</v>
      </c>
      <c r="CF4" s="8">
        <f t="shared" si="12"/>
        <v>48639</v>
      </c>
      <c r="CG4" s="8">
        <f t="shared" si="12"/>
        <v>48670</v>
      </c>
      <c r="CH4" s="8">
        <f t="shared" ref="CH4:DT4" si="13">CH12</f>
        <v>48700</v>
      </c>
      <c r="CI4" s="8">
        <f t="shared" si="13"/>
        <v>48731</v>
      </c>
      <c r="CJ4" s="8">
        <f t="shared" si="13"/>
        <v>48761</v>
      </c>
      <c r="CK4" s="8">
        <f t="shared" si="13"/>
        <v>48792</v>
      </c>
      <c r="CL4" s="8">
        <f t="shared" si="13"/>
        <v>48823</v>
      </c>
      <c r="CM4" s="8">
        <f t="shared" si="13"/>
        <v>48853</v>
      </c>
      <c r="CN4" s="8">
        <f t="shared" si="13"/>
        <v>48884</v>
      </c>
      <c r="CO4" s="8">
        <f t="shared" si="13"/>
        <v>48914</v>
      </c>
      <c r="CP4" s="8">
        <f t="shared" si="13"/>
        <v>48945</v>
      </c>
      <c r="CQ4" s="8">
        <f t="shared" si="13"/>
        <v>48976</v>
      </c>
      <c r="CR4" s="8">
        <f t="shared" si="13"/>
        <v>49004</v>
      </c>
      <c r="CS4" s="8">
        <f t="shared" si="13"/>
        <v>49035</v>
      </c>
      <c r="CT4" s="8">
        <f t="shared" si="13"/>
        <v>49065</v>
      </c>
      <c r="CU4" s="8">
        <f t="shared" si="13"/>
        <v>49096</v>
      </c>
      <c r="CV4" s="8">
        <f t="shared" si="13"/>
        <v>49126</v>
      </c>
      <c r="CW4" s="8">
        <f t="shared" si="13"/>
        <v>49157</v>
      </c>
      <c r="CX4" s="8">
        <f t="shared" si="13"/>
        <v>49188</v>
      </c>
      <c r="CY4" s="8">
        <f t="shared" si="13"/>
        <v>49218</v>
      </c>
      <c r="CZ4" s="8">
        <f t="shared" si="13"/>
        <v>49249</v>
      </c>
      <c r="DA4" s="8">
        <f t="shared" si="13"/>
        <v>49279</v>
      </c>
      <c r="DB4" s="8">
        <f t="shared" si="13"/>
        <v>49310</v>
      </c>
      <c r="DC4" s="8">
        <f t="shared" si="13"/>
        <v>49341</v>
      </c>
      <c r="DD4" s="8">
        <f t="shared" si="13"/>
        <v>49369</v>
      </c>
      <c r="DE4" s="8">
        <f t="shared" si="13"/>
        <v>49400</v>
      </c>
      <c r="DF4" s="8">
        <f t="shared" si="13"/>
        <v>49430</v>
      </c>
      <c r="DG4" s="8">
        <f t="shared" si="13"/>
        <v>49461</v>
      </c>
      <c r="DH4" s="8">
        <f t="shared" si="13"/>
        <v>49491</v>
      </c>
      <c r="DI4" s="8">
        <f t="shared" si="13"/>
        <v>49522</v>
      </c>
      <c r="DJ4" s="8">
        <f t="shared" si="13"/>
        <v>49553</v>
      </c>
      <c r="DK4" s="8">
        <f t="shared" si="13"/>
        <v>49583</v>
      </c>
      <c r="DL4" s="8">
        <f t="shared" si="13"/>
        <v>49614</v>
      </c>
      <c r="DM4" s="8">
        <f t="shared" si="13"/>
        <v>49644</v>
      </c>
      <c r="DN4" s="8">
        <f t="shared" si="13"/>
        <v>49675</v>
      </c>
      <c r="DO4" s="8">
        <f t="shared" si="13"/>
        <v>49706</v>
      </c>
      <c r="DP4" s="8">
        <f t="shared" si="13"/>
        <v>49735</v>
      </c>
      <c r="DQ4" s="8">
        <f t="shared" si="13"/>
        <v>49766</v>
      </c>
      <c r="DR4" s="8">
        <f t="shared" si="13"/>
        <v>49796</v>
      </c>
      <c r="DS4" s="8">
        <f t="shared" si="13"/>
        <v>49827</v>
      </c>
      <c r="DT4" s="8">
        <f t="shared" si="13"/>
        <v>49857</v>
      </c>
      <c r="DU4" s="8">
        <f t="shared" ref="DU4:EB4" si="14">DU12</f>
        <v>49888</v>
      </c>
      <c r="DV4" s="8">
        <f t="shared" si="14"/>
        <v>49919</v>
      </c>
      <c r="DW4" s="8">
        <f t="shared" si="14"/>
        <v>49949</v>
      </c>
      <c r="DX4" s="8">
        <f t="shared" si="14"/>
        <v>49980</v>
      </c>
      <c r="DY4" s="8">
        <f t="shared" si="14"/>
        <v>50010</v>
      </c>
      <c r="DZ4" s="8">
        <f t="shared" si="14"/>
        <v>50041</v>
      </c>
      <c r="EA4" s="8">
        <f t="shared" si="14"/>
        <v>50072</v>
      </c>
      <c r="EB4" s="8">
        <f t="shared" si="14"/>
        <v>50100</v>
      </c>
    </row>
    <row r="5" spans="1:133" x14ac:dyDescent="0.25">
      <c r="C5" s="5"/>
      <c r="M5" s="8">
        <f t="shared" ref="M5:W5" si="15">M13</f>
        <v>46507</v>
      </c>
      <c r="N5" s="8">
        <f t="shared" si="15"/>
        <v>46538</v>
      </c>
      <c r="O5" s="8">
        <f t="shared" si="15"/>
        <v>46568</v>
      </c>
      <c r="P5" s="8">
        <f t="shared" si="15"/>
        <v>46599</v>
      </c>
      <c r="Q5" s="8">
        <f t="shared" si="15"/>
        <v>46630</v>
      </c>
      <c r="R5" s="8">
        <f t="shared" si="15"/>
        <v>46660</v>
      </c>
      <c r="S5" s="8">
        <f t="shared" si="15"/>
        <v>46691</v>
      </c>
      <c r="T5" s="8">
        <f t="shared" si="15"/>
        <v>46721</v>
      </c>
      <c r="U5" s="8">
        <f t="shared" si="15"/>
        <v>46752</v>
      </c>
      <c r="V5" s="8">
        <f t="shared" si="15"/>
        <v>46783</v>
      </c>
      <c r="W5" s="8">
        <f t="shared" si="15"/>
        <v>46812</v>
      </c>
      <c r="X5" s="8">
        <f t="shared" ref="X5:BI5" si="16">X13</f>
        <v>46843</v>
      </c>
      <c r="Y5" s="8">
        <f t="shared" si="16"/>
        <v>46873</v>
      </c>
      <c r="Z5" s="8">
        <f t="shared" si="16"/>
        <v>46904</v>
      </c>
      <c r="AA5" s="8">
        <f t="shared" si="16"/>
        <v>46934</v>
      </c>
      <c r="AB5" s="8">
        <f t="shared" si="16"/>
        <v>46965</v>
      </c>
      <c r="AC5" s="8">
        <f t="shared" si="16"/>
        <v>46996</v>
      </c>
      <c r="AD5" s="8">
        <f t="shared" si="16"/>
        <v>47026</v>
      </c>
      <c r="AE5" s="8">
        <f t="shared" si="16"/>
        <v>47057</v>
      </c>
      <c r="AF5" s="8">
        <f t="shared" si="16"/>
        <v>47087</v>
      </c>
      <c r="AG5" s="8">
        <f t="shared" si="16"/>
        <v>47118</v>
      </c>
      <c r="AH5" s="8">
        <f t="shared" si="16"/>
        <v>47149</v>
      </c>
      <c r="AI5" s="8">
        <f t="shared" si="16"/>
        <v>47177</v>
      </c>
      <c r="AJ5" s="8">
        <f t="shared" si="16"/>
        <v>47208</v>
      </c>
      <c r="AK5" s="8">
        <f t="shared" si="16"/>
        <v>47238</v>
      </c>
      <c r="AL5" s="8">
        <f t="shared" si="16"/>
        <v>47269</v>
      </c>
      <c r="AM5" s="8">
        <f t="shared" si="16"/>
        <v>47299</v>
      </c>
      <c r="AN5" s="8">
        <f t="shared" si="16"/>
        <v>47330</v>
      </c>
      <c r="AO5" s="8">
        <f t="shared" si="16"/>
        <v>47361</v>
      </c>
      <c r="AP5" s="8">
        <f t="shared" si="16"/>
        <v>47391</v>
      </c>
      <c r="AQ5" s="8">
        <f t="shared" si="16"/>
        <v>47422</v>
      </c>
      <c r="AR5" s="8">
        <f t="shared" si="16"/>
        <v>47452</v>
      </c>
      <c r="AS5" s="8">
        <f t="shared" si="16"/>
        <v>47483</v>
      </c>
      <c r="AT5" s="8">
        <f t="shared" si="16"/>
        <v>47514</v>
      </c>
      <c r="AU5" s="8">
        <f t="shared" si="16"/>
        <v>47542</v>
      </c>
      <c r="AV5" s="8">
        <f t="shared" si="16"/>
        <v>47573</v>
      </c>
      <c r="AW5" s="8">
        <f t="shared" si="16"/>
        <v>47603</v>
      </c>
      <c r="AX5" s="8">
        <f t="shared" si="16"/>
        <v>47634</v>
      </c>
      <c r="AY5" s="8">
        <f t="shared" si="16"/>
        <v>47664</v>
      </c>
      <c r="AZ5" s="8">
        <f t="shared" si="16"/>
        <v>47695</v>
      </c>
      <c r="BA5" s="8">
        <f t="shared" si="16"/>
        <v>47726</v>
      </c>
      <c r="BB5" s="8">
        <f t="shared" si="16"/>
        <v>47756</v>
      </c>
      <c r="BC5" s="8">
        <f t="shared" si="16"/>
        <v>47787</v>
      </c>
      <c r="BD5" s="8">
        <f t="shared" si="16"/>
        <v>47817</v>
      </c>
      <c r="BE5" s="8">
        <f t="shared" si="16"/>
        <v>47848</v>
      </c>
      <c r="BF5" s="8">
        <f t="shared" si="16"/>
        <v>47879</v>
      </c>
      <c r="BG5" s="8">
        <f t="shared" si="16"/>
        <v>47907</v>
      </c>
      <c r="BH5" s="8">
        <f t="shared" si="16"/>
        <v>47938</v>
      </c>
      <c r="BI5" s="8">
        <f t="shared" si="16"/>
        <v>47968</v>
      </c>
      <c r="BJ5" s="8">
        <f t="shared" ref="BJ5:CG5" si="17">BJ13</f>
        <v>47999</v>
      </c>
      <c r="BK5" s="8">
        <f t="shared" si="17"/>
        <v>48029</v>
      </c>
      <c r="BL5" s="8">
        <f t="shared" si="17"/>
        <v>48060</v>
      </c>
      <c r="BM5" s="8">
        <f t="shared" si="17"/>
        <v>48091</v>
      </c>
      <c r="BN5" s="8">
        <f t="shared" si="17"/>
        <v>48121</v>
      </c>
      <c r="BO5" s="8">
        <f t="shared" si="17"/>
        <v>48152</v>
      </c>
      <c r="BP5" s="8">
        <f t="shared" si="17"/>
        <v>48182</v>
      </c>
      <c r="BQ5" s="8">
        <f t="shared" si="17"/>
        <v>48213</v>
      </c>
      <c r="BR5" s="8">
        <f t="shared" si="17"/>
        <v>48244</v>
      </c>
      <c r="BS5" s="8">
        <f t="shared" si="17"/>
        <v>48273</v>
      </c>
      <c r="BT5" s="8">
        <f t="shared" si="17"/>
        <v>48304</v>
      </c>
      <c r="BU5" s="8">
        <f t="shared" si="17"/>
        <v>48334</v>
      </c>
      <c r="BV5" s="8">
        <f t="shared" si="17"/>
        <v>48365</v>
      </c>
      <c r="BW5" s="8">
        <f t="shared" si="17"/>
        <v>48395</v>
      </c>
      <c r="BX5" s="8">
        <f t="shared" si="17"/>
        <v>48426</v>
      </c>
      <c r="BY5" s="8">
        <f t="shared" si="17"/>
        <v>48457</v>
      </c>
      <c r="BZ5" s="8">
        <f t="shared" si="17"/>
        <v>48487</v>
      </c>
      <c r="CA5" s="8">
        <f t="shared" si="17"/>
        <v>48518</v>
      </c>
      <c r="CB5" s="8">
        <f t="shared" si="17"/>
        <v>48548</v>
      </c>
      <c r="CC5" s="8">
        <f t="shared" si="17"/>
        <v>48579</v>
      </c>
      <c r="CD5" s="8">
        <f t="shared" si="17"/>
        <v>48610</v>
      </c>
      <c r="CE5" s="8">
        <f t="shared" si="17"/>
        <v>48638</v>
      </c>
      <c r="CF5" s="8">
        <f t="shared" si="17"/>
        <v>48669</v>
      </c>
      <c r="CG5" s="8">
        <f t="shared" si="17"/>
        <v>48699</v>
      </c>
      <c r="CH5" s="8">
        <f t="shared" ref="CH5:DT5" si="18">CH13</f>
        <v>48730</v>
      </c>
      <c r="CI5" s="8">
        <f t="shared" si="18"/>
        <v>48760</v>
      </c>
      <c r="CJ5" s="8">
        <f t="shared" si="18"/>
        <v>48791</v>
      </c>
      <c r="CK5" s="8">
        <f t="shared" si="18"/>
        <v>48822</v>
      </c>
      <c r="CL5" s="8">
        <f t="shared" si="18"/>
        <v>48852</v>
      </c>
      <c r="CM5" s="8">
        <f t="shared" si="18"/>
        <v>48883</v>
      </c>
      <c r="CN5" s="8">
        <f t="shared" si="18"/>
        <v>48913</v>
      </c>
      <c r="CO5" s="8">
        <f t="shared" si="18"/>
        <v>48944</v>
      </c>
      <c r="CP5" s="8">
        <f t="shared" si="18"/>
        <v>48975</v>
      </c>
      <c r="CQ5" s="8">
        <f t="shared" si="18"/>
        <v>49003</v>
      </c>
      <c r="CR5" s="8">
        <f t="shared" si="18"/>
        <v>49034</v>
      </c>
      <c r="CS5" s="8">
        <f t="shared" si="18"/>
        <v>49064</v>
      </c>
      <c r="CT5" s="8">
        <f t="shared" si="18"/>
        <v>49095</v>
      </c>
      <c r="CU5" s="8">
        <f t="shared" si="18"/>
        <v>49125</v>
      </c>
      <c r="CV5" s="8">
        <f t="shared" si="18"/>
        <v>49156</v>
      </c>
      <c r="CW5" s="8">
        <f t="shared" si="18"/>
        <v>49187</v>
      </c>
      <c r="CX5" s="8">
        <f t="shared" si="18"/>
        <v>49217</v>
      </c>
      <c r="CY5" s="8">
        <f t="shared" si="18"/>
        <v>49248</v>
      </c>
      <c r="CZ5" s="8">
        <f t="shared" si="18"/>
        <v>49278</v>
      </c>
      <c r="DA5" s="8">
        <f t="shared" si="18"/>
        <v>49309</v>
      </c>
      <c r="DB5" s="8">
        <f t="shared" si="18"/>
        <v>49340</v>
      </c>
      <c r="DC5" s="8">
        <f t="shared" si="18"/>
        <v>49368</v>
      </c>
      <c r="DD5" s="8">
        <f t="shared" si="18"/>
        <v>49399</v>
      </c>
      <c r="DE5" s="8">
        <f t="shared" si="18"/>
        <v>49429</v>
      </c>
      <c r="DF5" s="8">
        <f t="shared" si="18"/>
        <v>49460</v>
      </c>
      <c r="DG5" s="8">
        <f t="shared" si="18"/>
        <v>49490</v>
      </c>
      <c r="DH5" s="8">
        <f t="shared" si="18"/>
        <v>49521</v>
      </c>
      <c r="DI5" s="8">
        <f t="shared" si="18"/>
        <v>49552</v>
      </c>
      <c r="DJ5" s="8">
        <f t="shared" si="18"/>
        <v>49582</v>
      </c>
      <c r="DK5" s="8">
        <f t="shared" si="18"/>
        <v>49613</v>
      </c>
      <c r="DL5" s="8">
        <f t="shared" si="18"/>
        <v>49643</v>
      </c>
      <c r="DM5" s="8">
        <f t="shared" si="18"/>
        <v>49674</v>
      </c>
      <c r="DN5" s="8">
        <f t="shared" si="18"/>
        <v>49705</v>
      </c>
      <c r="DO5" s="8">
        <f t="shared" si="18"/>
        <v>49734</v>
      </c>
      <c r="DP5" s="8">
        <f t="shared" si="18"/>
        <v>49765</v>
      </c>
      <c r="DQ5" s="8">
        <f t="shared" si="18"/>
        <v>49795</v>
      </c>
      <c r="DR5" s="8">
        <f t="shared" si="18"/>
        <v>49826</v>
      </c>
      <c r="DS5" s="8">
        <f t="shared" si="18"/>
        <v>49856</v>
      </c>
      <c r="DT5" s="8">
        <f t="shared" si="18"/>
        <v>49887</v>
      </c>
      <c r="DU5" s="8">
        <f t="shared" ref="DU5:EB5" si="19">DU13</f>
        <v>49918</v>
      </c>
      <c r="DV5" s="8">
        <f t="shared" si="19"/>
        <v>49948</v>
      </c>
      <c r="DW5" s="8">
        <f t="shared" si="19"/>
        <v>49979</v>
      </c>
      <c r="DX5" s="8">
        <f t="shared" si="19"/>
        <v>50009</v>
      </c>
      <c r="DY5" s="8">
        <f t="shared" si="19"/>
        <v>50040</v>
      </c>
      <c r="DZ5" s="8">
        <f t="shared" si="19"/>
        <v>50071</v>
      </c>
      <c r="EA5" s="8">
        <f t="shared" si="19"/>
        <v>50099</v>
      </c>
      <c r="EB5" s="8">
        <f t="shared" si="19"/>
        <v>50130</v>
      </c>
    </row>
    <row r="6" spans="1:133" ht="17.25" x14ac:dyDescent="0.3">
      <c r="C6" s="5"/>
      <c r="D6" s="7"/>
      <c r="E6" s="7"/>
      <c r="F6" s="7"/>
      <c r="G6" s="7"/>
      <c r="H6" s="7"/>
      <c r="I6" s="7"/>
      <c r="J6" s="7"/>
      <c r="M6" s="35">
        <f t="shared" ref="M6:W6" si="20">M14</f>
        <v>2027</v>
      </c>
      <c r="N6" s="35">
        <f t="shared" si="20"/>
        <v>2027</v>
      </c>
      <c r="O6" s="35">
        <f t="shared" si="20"/>
        <v>2027</v>
      </c>
      <c r="P6" s="35">
        <f t="shared" si="20"/>
        <v>2027</v>
      </c>
      <c r="Q6" s="35">
        <f t="shared" si="20"/>
        <v>2027</v>
      </c>
      <c r="R6" s="35">
        <f t="shared" si="20"/>
        <v>2027</v>
      </c>
      <c r="S6" s="35">
        <f t="shared" si="20"/>
        <v>2027</v>
      </c>
      <c r="T6" s="35">
        <f t="shared" si="20"/>
        <v>2027</v>
      </c>
      <c r="U6" s="35">
        <f t="shared" si="20"/>
        <v>2027</v>
      </c>
      <c r="V6" s="35">
        <f t="shared" si="20"/>
        <v>2028</v>
      </c>
      <c r="W6" s="35">
        <f t="shared" si="20"/>
        <v>2028</v>
      </c>
      <c r="X6" s="35">
        <f t="shared" ref="X6:BI6" si="21">X14</f>
        <v>2028</v>
      </c>
      <c r="Y6" s="35">
        <f t="shared" si="21"/>
        <v>2028</v>
      </c>
      <c r="Z6" s="35">
        <f t="shared" si="21"/>
        <v>2028</v>
      </c>
      <c r="AA6" s="35">
        <f t="shared" si="21"/>
        <v>2028</v>
      </c>
      <c r="AB6" s="35">
        <f t="shared" si="21"/>
        <v>2028</v>
      </c>
      <c r="AC6" s="35">
        <f t="shared" si="21"/>
        <v>2028</v>
      </c>
      <c r="AD6" s="35">
        <f t="shared" si="21"/>
        <v>2028</v>
      </c>
      <c r="AE6" s="35">
        <f t="shared" si="21"/>
        <v>2028</v>
      </c>
      <c r="AF6" s="35">
        <f t="shared" si="21"/>
        <v>2028</v>
      </c>
      <c r="AG6" s="35">
        <f t="shared" si="21"/>
        <v>2028</v>
      </c>
      <c r="AH6" s="35">
        <f t="shared" si="21"/>
        <v>2029</v>
      </c>
      <c r="AI6" s="35">
        <f t="shared" si="21"/>
        <v>2029</v>
      </c>
      <c r="AJ6" s="35">
        <f t="shared" si="21"/>
        <v>2029</v>
      </c>
      <c r="AK6" s="35">
        <f t="shared" si="21"/>
        <v>2029</v>
      </c>
      <c r="AL6" s="35">
        <f t="shared" si="21"/>
        <v>2029</v>
      </c>
      <c r="AM6" s="35">
        <f t="shared" si="21"/>
        <v>2029</v>
      </c>
      <c r="AN6" s="35">
        <f t="shared" si="21"/>
        <v>2029</v>
      </c>
      <c r="AO6" s="35">
        <f t="shared" si="21"/>
        <v>2029</v>
      </c>
      <c r="AP6" s="35">
        <f t="shared" si="21"/>
        <v>2029</v>
      </c>
      <c r="AQ6" s="35">
        <f t="shared" si="21"/>
        <v>2029</v>
      </c>
      <c r="AR6" s="35">
        <f t="shared" si="21"/>
        <v>2029</v>
      </c>
      <c r="AS6" s="35">
        <f t="shared" si="21"/>
        <v>2029</v>
      </c>
      <c r="AT6" s="35">
        <f t="shared" si="21"/>
        <v>2030</v>
      </c>
      <c r="AU6" s="35">
        <f t="shared" si="21"/>
        <v>2030</v>
      </c>
      <c r="AV6" s="35">
        <f t="shared" si="21"/>
        <v>2030</v>
      </c>
      <c r="AW6" s="35">
        <f t="shared" si="21"/>
        <v>2030</v>
      </c>
      <c r="AX6" s="35">
        <f t="shared" si="21"/>
        <v>2030</v>
      </c>
      <c r="AY6" s="35">
        <f t="shared" si="21"/>
        <v>2030</v>
      </c>
      <c r="AZ6" s="35">
        <f t="shared" si="21"/>
        <v>2030</v>
      </c>
      <c r="BA6" s="35">
        <f t="shared" si="21"/>
        <v>2030</v>
      </c>
      <c r="BB6" s="35">
        <f t="shared" si="21"/>
        <v>2030</v>
      </c>
      <c r="BC6" s="35">
        <f t="shared" si="21"/>
        <v>2030</v>
      </c>
      <c r="BD6" s="35">
        <f t="shared" si="21"/>
        <v>2030</v>
      </c>
      <c r="BE6" s="35">
        <f t="shared" si="21"/>
        <v>2030</v>
      </c>
      <c r="BF6" s="35">
        <f t="shared" si="21"/>
        <v>2031</v>
      </c>
      <c r="BG6" s="35">
        <f t="shared" si="21"/>
        <v>2031</v>
      </c>
      <c r="BH6" s="35">
        <f t="shared" si="21"/>
        <v>2031</v>
      </c>
      <c r="BI6" s="35">
        <f t="shared" si="21"/>
        <v>2031</v>
      </c>
      <c r="BJ6" s="35">
        <f t="shared" ref="BJ6:CG6" si="22">BJ14</f>
        <v>2031</v>
      </c>
      <c r="BK6" s="35">
        <f t="shared" si="22"/>
        <v>2031</v>
      </c>
      <c r="BL6" s="35">
        <f t="shared" si="22"/>
        <v>2031</v>
      </c>
      <c r="BM6" s="35">
        <f t="shared" si="22"/>
        <v>2031</v>
      </c>
      <c r="BN6" s="35">
        <f t="shared" si="22"/>
        <v>2031</v>
      </c>
      <c r="BO6" s="35">
        <f t="shared" si="22"/>
        <v>2031</v>
      </c>
      <c r="BP6" s="35">
        <f t="shared" si="22"/>
        <v>2031</v>
      </c>
      <c r="BQ6" s="35">
        <f t="shared" si="22"/>
        <v>2031</v>
      </c>
      <c r="BR6" s="35">
        <f t="shared" si="22"/>
        <v>2032</v>
      </c>
      <c r="BS6" s="35">
        <f t="shared" si="22"/>
        <v>2032</v>
      </c>
      <c r="BT6" s="35">
        <f t="shared" si="22"/>
        <v>2032</v>
      </c>
      <c r="BU6" s="35">
        <f t="shared" si="22"/>
        <v>2032</v>
      </c>
      <c r="BV6" s="35">
        <f t="shared" si="22"/>
        <v>2032</v>
      </c>
      <c r="BW6" s="35">
        <f t="shared" si="22"/>
        <v>2032</v>
      </c>
      <c r="BX6" s="35">
        <f t="shared" si="22"/>
        <v>2032</v>
      </c>
      <c r="BY6" s="35">
        <f t="shared" si="22"/>
        <v>2032</v>
      </c>
      <c r="BZ6" s="35">
        <f t="shared" si="22"/>
        <v>2032</v>
      </c>
      <c r="CA6" s="35">
        <f t="shared" si="22"/>
        <v>2032</v>
      </c>
      <c r="CB6" s="35">
        <f t="shared" si="22"/>
        <v>2032</v>
      </c>
      <c r="CC6" s="35">
        <f t="shared" si="22"/>
        <v>2032</v>
      </c>
      <c r="CD6" s="35">
        <f t="shared" si="22"/>
        <v>2033</v>
      </c>
      <c r="CE6" s="35">
        <f t="shared" si="22"/>
        <v>2033</v>
      </c>
      <c r="CF6" s="35">
        <f t="shared" si="22"/>
        <v>2033</v>
      </c>
      <c r="CG6" s="35">
        <f t="shared" si="22"/>
        <v>2033</v>
      </c>
      <c r="CH6" s="35">
        <f t="shared" ref="CH6:DT6" si="23">CH14</f>
        <v>2033</v>
      </c>
      <c r="CI6" s="35">
        <f t="shared" si="23"/>
        <v>2033</v>
      </c>
      <c r="CJ6" s="35">
        <f t="shared" si="23"/>
        <v>2033</v>
      </c>
      <c r="CK6" s="35">
        <f t="shared" si="23"/>
        <v>2033</v>
      </c>
      <c r="CL6" s="35">
        <f t="shared" si="23"/>
        <v>2033</v>
      </c>
      <c r="CM6" s="35">
        <f t="shared" si="23"/>
        <v>2033</v>
      </c>
      <c r="CN6" s="35">
        <f t="shared" si="23"/>
        <v>2033</v>
      </c>
      <c r="CO6" s="35">
        <f t="shared" si="23"/>
        <v>2033</v>
      </c>
      <c r="CP6" s="35">
        <f t="shared" si="23"/>
        <v>2034</v>
      </c>
      <c r="CQ6" s="35">
        <f t="shared" si="23"/>
        <v>2034</v>
      </c>
      <c r="CR6" s="35">
        <f t="shared" si="23"/>
        <v>2034</v>
      </c>
      <c r="CS6" s="35">
        <f t="shared" si="23"/>
        <v>2034</v>
      </c>
      <c r="CT6" s="35">
        <f t="shared" si="23"/>
        <v>2034</v>
      </c>
      <c r="CU6" s="35">
        <f t="shared" si="23"/>
        <v>2034</v>
      </c>
      <c r="CV6" s="35">
        <f t="shared" si="23"/>
        <v>2034</v>
      </c>
      <c r="CW6" s="35">
        <f t="shared" si="23"/>
        <v>2034</v>
      </c>
      <c r="CX6" s="35">
        <f t="shared" si="23"/>
        <v>2034</v>
      </c>
      <c r="CY6" s="35">
        <f t="shared" si="23"/>
        <v>2034</v>
      </c>
      <c r="CZ6" s="35">
        <f t="shared" si="23"/>
        <v>2034</v>
      </c>
      <c r="DA6" s="35">
        <f t="shared" si="23"/>
        <v>2034</v>
      </c>
      <c r="DB6" s="35">
        <f t="shared" si="23"/>
        <v>2035</v>
      </c>
      <c r="DC6" s="35">
        <f t="shared" si="23"/>
        <v>2035</v>
      </c>
      <c r="DD6" s="35">
        <f t="shared" si="23"/>
        <v>2035</v>
      </c>
      <c r="DE6" s="35">
        <f t="shared" si="23"/>
        <v>2035</v>
      </c>
      <c r="DF6" s="35">
        <f t="shared" si="23"/>
        <v>2035</v>
      </c>
      <c r="DG6" s="35">
        <f t="shared" si="23"/>
        <v>2035</v>
      </c>
      <c r="DH6" s="35">
        <f t="shared" si="23"/>
        <v>2035</v>
      </c>
      <c r="DI6" s="35">
        <f t="shared" si="23"/>
        <v>2035</v>
      </c>
      <c r="DJ6" s="35">
        <f t="shared" si="23"/>
        <v>2035</v>
      </c>
      <c r="DK6" s="35">
        <f t="shared" si="23"/>
        <v>2035</v>
      </c>
      <c r="DL6" s="35">
        <f t="shared" si="23"/>
        <v>2035</v>
      </c>
      <c r="DM6" s="35">
        <f t="shared" si="23"/>
        <v>2035</v>
      </c>
      <c r="DN6" s="35">
        <f t="shared" si="23"/>
        <v>2036</v>
      </c>
      <c r="DO6" s="35">
        <f t="shared" si="23"/>
        <v>2036</v>
      </c>
      <c r="DP6" s="35">
        <f t="shared" si="23"/>
        <v>2036</v>
      </c>
      <c r="DQ6" s="35">
        <f t="shared" si="23"/>
        <v>2036</v>
      </c>
      <c r="DR6" s="35">
        <f t="shared" si="23"/>
        <v>2036</v>
      </c>
      <c r="DS6" s="35">
        <f t="shared" si="23"/>
        <v>2036</v>
      </c>
      <c r="DT6" s="35">
        <f t="shared" si="23"/>
        <v>2036</v>
      </c>
      <c r="DU6" s="35">
        <f t="shared" ref="DU6:EB6" si="24">DU14</f>
        <v>2036</v>
      </c>
      <c r="DV6" s="35">
        <f t="shared" si="24"/>
        <v>2036</v>
      </c>
      <c r="DW6" s="35">
        <f t="shared" si="24"/>
        <v>2036</v>
      </c>
      <c r="DX6" s="35">
        <f t="shared" si="24"/>
        <v>2036</v>
      </c>
      <c r="DY6" s="35">
        <f t="shared" si="24"/>
        <v>2036</v>
      </c>
      <c r="DZ6" s="35">
        <f t="shared" si="24"/>
        <v>2037</v>
      </c>
      <c r="EA6" s="35">
        <f t="shared" si="24"/>
        <v>2037</v>
      </c>
      <c r="EB6" s="35">
        <f t="shared" si="24"/>
        <v>2037</v>
      </c>
    </row>
    <row r="7" spans="1:133" x14ac:dyDescent="0.25">
      <c r="C7" s="5"/>
    </row>
    <row r="8" spans="1:133" x14ac:dyDescent="0.25">
      <c r="C8" s="5"/>
      <c r="H8" s="9" t="s">
        <v>0</v>
      </c>
    </row>
    <row r="9" spans="1:133" ht="18.75" x14ac:dyDescent="0.3">
      <c r="A9" s="51"/>
      <c r="B9" s="51"/>
      <c r="C9" s="51" t="s">
        <v>87</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row>
    <row r="10" spans="1:133" outlineLevel="1" x14ac:dyDescent="0.25"/>
    <row r="11" spans="1:133" outlineLevel="1" x14ac:dyDescent="0.25">
      <c r="D11" s="23" t="s">
        <v>21</v>
      </c>
      <c r="H11" s="9" t="s">
        <v>28</v>
      </c>
      <c r="L11" s="10"/>
      <c r="M11" s="15">
        <f>L11+1</f>
        <v>1</v>
      </c>
      <c r="N11" s="15">
        <f t="shared" ref="N11:W11" si="25">M11+1</f>
        <v>2</v>
      </c>
      <c r="O11" s="15">
        <f t="shared" si="25"/>
        <v>3</v>
      </c>
      <c r="P11" s="15">
        <f t="shared" si="25"/>
        <v>4</v>
      </c>
      <c r="Q11" s="15">
        <f t="shared" si="25"/>
        <v>5</v>
      </c>
      <c r="R11" s="15">
        <f t="shared" si="25"/>
        <v>6</v>
      </c>
      <c r="S11" s="15">
        <f t="shared" si="25"/>
        <v>7</v>
      </c>
      <c r="T11" s="15">
        <f t="shared" si="25"/>
        <v>8</v>
      </c>
      <c r="U11" s="15">
        <f t="shared" si="25"/>
        <v>9</v>
      </c>
      <c r="V11" s="15">
        <f t="shared" si="25"/>
        <v>10</v>
      </c>
      <c r="W11" s="15">
        <f t="shared" si="25"/>
        <v>11</v>
      </c>
      <c r="X11" s="15">
        <f t="shared" ref="X11" si="26">W11+1</f>
        <v>12</v>
      </c>
      <c r="Y11" s="15">
        <f t="shared" ref="Y11" si="27">X11+1</f>
        <v>13</v>
      </c>
      <c r="Z11" s="15">
        <f t="shared" ref="Z11" si="28">Y11+1</f>
        <v>14</v>
      </c>
      <c r="AA11" s="15">
        <f t="shared" ref="AA11" si="29">Z11+1</f>
        <v>15</v>
      </c>
      <c r="AB11" s="15">
        <f t="shared" ref="AB11" si="30">AA11+1</f>
        <v>16</v>
      </c>
      <c r="AC11" s="15">
        <f t="shared" ref="AC11" si="31">AB11+1</f>
        <v>17</v>
      </c>
      <c r="AD11" s="15">
        <f t="shared" ref="AD11" si="32">AC11+1</f>
        <v>18</v>
      </c>
      <c r="AE11" s="15">
        <f t="shared" ref="AE11" si="33">AD11+1</f>
        <v>19</v>
      </c>
      <c r="AF11" s="15">
        <f t="shared" ref="AF11" si="34">AE11+1</f>
        <v>20</v>
      </c>
      <c r="AG11" s="15">
        <f t="shared" ref="AG11" si="35">AF11+1</f>
        <v>21</v>
      </c>
      <c r="AH11" s="15">
        <f t="shared" ref="AH11" si="36">AG11+1</f>
        <v>22</v>
      </c>
      <c r="AI11" s="15">
        <f t="shared" ref="AI11" si="37">AH11+1</f>
        <v>23</v>
      </c>
      <c r="AJ11" s="15">
        <f t="shared" ref="AJ11" si="38">AI11+1</f>
        <v>24</v>
      </c>
      <c r="AK11" s="15">
        <f t="shared" ref="AK11" si="39">AJ11+1</f>
        <v>25</v>
      </c>
      <c r="AL11" s="15">
        <f t="shared" ref="AL11" si="40">AK11+1</f>
        <v>26</v>
      </c>
      <c r="AM11" s="15">
        <f t="shared" ref="AM11" si="41">AL11+1</f>
        <v>27</v>
      </c>
      <c r="AN11" s="15">
        <f t="shared" ref="AN11" si="42">AM11+1</f>
        <v>28</v>
      </c>
      <c r="AO11" s="15">
        <f t="shared" ref="AO11" si="43">AN11+1</f>
        <v>29</v>
      </c>
      <c r="AP11" s="15">
        <f t="shared" ref="AP11" si="44">AO11+1</f>
        <v>30</v>
      </c>
      <c r="AQ11" s="15">
        <f t="shared" ref="AQ11" si="45">AP11+1</f>
        <v>31</v>
      </c>
      <c r="AR11" s="15">
        <f t="shared" ref="AR11" si="46">AQ11+1</f>
        <v>32</v>
      </c>
      <c r="AS11" s="15">
        <f t="shared" ref="AS11" si="47">AR11+1</f>
        <v>33</v>
      </c>
      <c r="AT11" s="15">
        <f t="shared" ref="AT11" si="48">AS11+1</f>
        <v>34</v>
      </c>
      <c r="AU11" s="15">
        <f t="shared" ref="AU11" si="49">AT11+1</f>
        <v>35</v>
      </c>
      <c r="AV11" s="15">
        <f t="shared" ref="AV11" si="50">AU11+1</f>
        <v>36</v>
      </c>
      <c r="AW11" s="15">
        <f t="shared" ref="AW11" si="51">AV11+1</f>
        <v>37</v>
      </c>
      <c r="AX11" s="15">
        <f t="shared" ref="AX11" si="52">AW11+1</f>
        <v>38</v>
      </c>
      <c r="AY11" s="15">
        <f t="shared" ref="AY11" si="53">AX11+1</f>
        <v>39</v>
      </c>
      <c r="AZ11" s="15">
        <f t="shared" ref="AZ11" si="54">AY11+1</f>
        <v>40</v>
      </c>
      <c r="BA11" s="15">
        <f t="shared" ref="BA11" si="55">AZ11+1</f>
        <v>41</v>
      </c>
      <c r="BB11" s="15">
        <f t="shared" ref="BB11" si="56">BA11+1</f>
        <v>42</v>
      </c>
      <c r="BC11" s="15">
        <f t="shared" ref="BC11" si="57">BB11+1</f>
        <v>43</v>
      </c>
      <c r="BD11" s="15">
        <f t="shared" ref="BD11" si="58">BC11+1</f>
        <v>44</v>
      </c>
      <c r="BE11" s="15">
        <f t="shared" ref="BE11" si="59">BD11+1</f>
        <v>45</v>
      </c>
      <c r="BF11" s="15">
        <f t="shared" ref="BF11" si="60">BE11+1</f>
        <v>46</v>
      </c>
      <c r="BG11" s="15">
        <f t="shared" ref="BG11" si="61">BF11+1</f>
        <v>47</v>
      </c>
      <c r="BH11" s="15">
        <f t="shared" ref="BH11" si="62">BG11+1</f>
        <v>48</v>
      </c>
      <c r="BI11" s="15">
        <f t="shared" ref="BI11" si="63">BH11+1</f>
        <v>49</v>
      </c>
      <c r="BJ11" s="15">
        <f t="shared" ref="BJ11" si="64">BI11+1</f>
        <v>50</v>
      </c>
      <c r="BK11" s="15">
        <f t="shared" ref="BK11" si="65">BJ11+1</f>
        <v>51</v>
      </c>
      <c r="BL11" s="15">
        <f t="shared" ref="BL11" si="66">BK11+1</f>
        <v>52</v>
      </c>
      <c r="BM11" s="15">
        <f t="shared" ref="BM11" si="67">BL11+1</f>
        <v>53</v>
      </c>
      <c r="BN11" s="15">
        <f t="shared" ref="BN11" si="68">BM11+1</f>
        <v>54</v>
      </c>
      <c r="BO11" s="15">
        <f t="shared" ref="BO11" si="69">BN11+1</f>
        <v>55</v>
      </c>
      <c r="BP11" s="15">
        <f t="shared" ref="BP11" si="70">BO11+1</f>
        <v>56</v>
      </c>
      <c r="BQ11" s="15">
        <f t="shared" ref="BQ11" si="71">BP11+1</f>
        <v>57</v>
      </c>
      <c r="BR11" s="15">
        <f t="shared" ref="BR11" si="72">BQ11+1</f>
        <v>58</v>
      </c>
      <c r="BS11" s="15">
        <f t="shared" ref="BS11" si="73">BR11+1</f>
        <v>59</v>
      </c>
      <c r="BT11" s="15">
        <f t="shared" ref="BT11" si="74">BS11+1</f>
        <v>60</v>
      </c>
      <c r="BU11" s="15">
        <f t="shared" ref="BU11" si="75">BT11+1</f>
        <v>61</v>
      </c>
      <c r="BV11" s="15">
        <f t="shared" ref="BV11" si="76">BU11+1</f>
        <v>62</v>
      </c>
      <c r="BW11" s="15">
        <f t="shared" ref="BW11" si="77">BV11+1</f>
        <v>63</v>
      </c>
      <c r="BX11" s="15">
        <f t="shared" ref="BX11" si="78">BW11+1</f>
        <v>64</v>
      </c>
      <c r="BY11" s="15">
        <f t="shared" ref="BY11" si="79">BX11+1</f>
        <v>65</v>
      </c>
      <c r="BZ11" s="15">
        <f t="shared" ref="BZ11" si="80">BY11+1</f>
        <v>66</v>
      </c>
      <c r="CA11" s="15">
        <f t="shared" ref="CA11" si="81">BZ11+1</f>
        <v>67</v>
      </c>
      <c r="CB11" s="15">
        <f t="shared" ref="CB11" si="82">CA11+1</f>
        <v>68</v>
      </c>
      <c r="CC11" s="15">
        <f t="shared" ref="CC11" si="83">CB11+1</f>
        <v>69</v>
      </c>
      <c r="CD11" s="15">
        <f t="shared" ref="CD11" si="84">CC11+1</f>
        <v>70</v>
      </c>
      <c r="CE11" s="15">
        <f t="shared" ref="CE11" si="85">CD11+1</f>
        <v>71</v>
      </c>
      <c r="CF11" s="15">
        <f t="shared" ref="CF11" si="86">CE11+1</f>
        <v>72</v>
      </c>
      <c r="CG11" s="15">
        <f t="shared" ref="CG11" si="87">CF11+1</f>
        <v>73</v>
      </c>
      <c r="CH11" s="15">
        <f t="shared" ref="CH11" si="88">CG11+1</f>
        <v>74</v>
      </c>
      <c r="CI11" s="15">
        <f t="shared" ref="CI11" si="89">CH11+1</f>
        <v>75</v>
      </c>
      <c r="CJ11" s="15">
        <f t="shared" ref="CJ11" si="90">CI11+1</f>
        <v>76</v>
      </c>
      <c r="CK11" s="15">
        <f t="shared" ref="CK11" si="91">CJ11+1</f>
        <v>77</v>
      </c>
      <c r="CL11" s="15">
        <f t="shared" ref="CL11" si="92">CK11+1</f>
        <v>78</v>
      </c>
      <c r="CM11" s="15">
        <f t="shared" ref="CM11" si="93">CL11+1</f>
        <v>79</v>
      </c>
      <c r="CN11" s="15">
        <f t="shared" ref="CN11" si="94">CM11+1</f>
        <v>80</v>
      </c>
      <c r="CO11" s="15">
        <f t="shared" ref="CO11" si="95">CN11+1</f>
        <v>81</v>
      </c>
      <c r="CP11" s="15">
        <f t="shared" ref="CP11" si="96">CO11+1</f>
        <v>82</v>
      </c>
      <c r="CQ11" s="15">
        <f t="shared" ref="CQ11" si="97">CP11+1</f>
        <v>83</v>
      </c>
      <c r="CR11" s="15">
        <f t="shared" ref="CR11" si="98">CQ11+1</f>
        <v>84</v>
      </c>
      <c r="CS11" s="15">
        <f t="shared" ref="CS11" si="99">CR11+1</f>
        <v>85</v>
      </c>
      <c r="CT11" s="15">
        <f t="shared" ref="CT11" si="100">CS11+1</f>
        <v>86</v>
      </c>
      <c r="CU11" s="15">
        <f t="shared" ref="CU11" si="101">CT11+1</f>
        <v>87</v>
      </c>
      <c r="CV11" s="15">
        <f t="shared" ref="CV11" si="102">CU11+1</f>
        <v>88</v>
      </c>
      <c r="CW11" s="15">
        <f t="shared" ref="CW11" si="103">CV11+1</f>
        <v>89</v>
      </c>
      <c r="CX11" s="15">
        <f t="shared" ref="CX11" si="104">CW11+1</f>
        <v>90</v>
      </c>
      <c r="CY11" s="15">
        <f t="shared" ref="CY11" si="105">CX11+1</f>
        <v>91</v>
      </c>
      <c r="CZ11" s="15">
        <f t="shared" ref="CZ11" si="106">CY11+1</f>
        <v>92</v>
      </c>
      <c r="DA11" s="15">
        <f t="shared" ref="DA11" si="107">CZ11+1</f>
        <v>93</v>
      </c>
      <c r="DB11" s="15">
        <f t="shared" ref="DB11" si="108">DA11+1</f>
        <v>94</v>
      </c>
      <c r="DC11" s="15">
        <f t="shared" ref="DC11" si="109">DB11+1</f>
        <v>95</v>
      </c>
      <c r="DD11" s="15">
        <f t="shared" ref="DD11" si="110">DC11+1</f>
        <v>96</v>
      </c>
      <c r="DE11" s="15">
        <f t="shared" ref="DE11" si="111">DD11+1</f>
        <v>97</v>
      </c>
      <c r="DF11" s="15">
        <f t="shared" ref="DF11" si="112">DE11+1</f>
        <v>98</v>
      </c>
      <c r="DG11" s="15">
        <f t="shared" ref="DG11" si="113">DF11+1</f>
        <v>99</v>
      </c>
      <c r="DH11" s="15">
        <f t="shared" ref="DH11" si="114">DG11+1</f>
        <v>100</v>
      </c>
      <c r="DI11" s="15">
        <f t="shared" ref="DI11" si="115">DH11+1</f>
        <v>101</v>
      </c>
      <c r="DJ11" s="15">
        <f t="shared" ref="DJ11" si="116">DI11+1</f>
        <v>102</v>
      </c>
      <c r="DK11" s="15">
        <f t="shared" ref="DK11" si="117">DJ11+1</f>
        <v>103</v>
      </c>
      <c r="DL11" s="15">
        <f t="shared" ref="DL11" si="118">DK11+1</f>
        <v>104</v>
      </c>
      <c r="DM11" s="15">
        <f t="shared" ref="DM11" si="119">DL11+1</f>
        <v>105</v>
      </c>
      <c r="DN11" s="15">
        <f t="shared" ref="DN11" si="120">DM11+1</f>
        <v>106</v>
      </c>
      <c r="DO11" s="15">
        <f t="shared" ref="DO11" si="121">DN11+1</f>
        <v>107</v>
      </c>
      <c r="DP11" s="15">
        <f t="shared" ref="DP11" si="122">DO11+1</f>
        <v>108</v>
      </c>
      <c r="DQ11" s="15">
        <f t="shared" ref="DQ11" si="123">DP11+1</f>
        <v>109</v>
      </c>
      <c r="DR11" s="15">
        <f t="shared" ref="DR11" si="124">DQ11+1</f>
        <v>110</v>
      </c>
      <c r="DS11" s="15">
        <f t="shared" ref="DS11" si="125">DR11+1</f>
        <v>111</v>
      </c>
      <c r="DT11" s="15">
        <f t="shared" ref="DT11" si="126">DS11+1</f>
        <v>112</v>
      </c>
      <c r="DU11" s="15">
        <f t="shared" ref="DU11" si="127">DT11+1</f>
        <v>113</v>
      </c>
      <c r="DV11" s="15">
        <f t="shared" ref="DV11" si="128">DU11+1</f>
        <v>114</v>
      </c>
      <c r="DW11" s="15">
        <f t="shared" ref="DW11" si="129">DV11+1</f>
        <v>115</v>
      </c>
      <c r="DX11" s="15">
        <f t="shared" ref="DX11" si="130">DW11+1</f>
        <v>116</v>
      </c>
      <c r="DY11" s="15">
        <f t="shared" ref="DY11" si="131">DX11+1</f>
        <v>117</v>
      </c>
      <c r="DZ11" s="15">
        <f t="shared" ref="DZ11" si="132">DY11+1</f>
        <v>118</v>
      </c>
      <c r="EA11" s="15">
        <f t="shared" ref="EA11" si="133">DZ11+1</f>
        <v>119</v>
      </c>
      <c r="EB11" s="15">
        <f t="shared" ref="EB11" si="134">EA11+1</f>
        <v>120</v>
      </c>
    </row>
    <row r="12" spans="1:133" outlineLevel="1" x14ac:dyDescent="0.25">
      <c r="D12" s="23" t="s">
        <v>3</v>
      </c>
      <c r="H12" s="9" t="s">
        <v>22</v>
      </c>
      <c r="M12" s="20">
        <f t="shared" ref="M12:AR12" si="135">EDATE(rStartDate,M$11-1)</f>
        <v>46478</v>
      </c>
      <c r="N12" s="20">
        <f t="shared" si="135"/>
        <v>46508</v>
      </c>
      <c r="O12" s="20">
        <f t="shared" si="135"/>
        <v>46539</v>
      </c>
      <c r="P12" s="20">
        <f t="shared" si="135"/>
        <v>46569</v>
      </c>
      <c r="Q12" s="20">
        <f t="shared" si="135"/>
        <v>46600</v>
      </c>
      <c r="R12" s="20">
        <f t="shared" si="135"/>
        <v>46631</v>
      </c>
      <c r="S12" s="20">
        <f t="shared" si="135"/>
        <v>46661</v>
      </c>
      <c r="T12" s="20">
        <f t="shared" si="135"/>
        <v>46692</v>
      </c>
      <c r="U12" s="20">
        <f t="shared" si="135"/>
        <v>46722</v>
      </c>
      <c r="V12" s="20">
        <f t="shared" si="135"/>
        <v>46753</v>
      </c>
      <c r="W12" s="20">
        <f t="shared" si="135"/>
        <v>46784</v>
      </c>
      <c r="X12" s="20">
        <f t="shared" si="135"/>
        <v>46813</v>
      </c>
      <c r="Y12" s="20">
        <f t="shared" si="135"/>
        <v>46844</v>
      </c>
      <c r="Z12" s="20">
        <f t="shared" si="135"/>
        <v>46874</v>
      </c>
      <c r="AA12" s="20">
        <f t="shared" si="135"/>
        <v>46905</v>
      </c>
      <c r="AB12" s="20">
        <f t="shared" si="135"/>
        <v>46935</v>
      </c>
      <c r="AC12" s="20">
        <f t="shared" si="135"/>
        <v>46966</v>
      </c>
      <c r="AD12" s="20">
        <f t="shared" si="135"/>
        <v>46997</v>
      </c>
      <c r="AE12" s="20">
        <f t="shared" si="135"/>
        <v>47027</v>
      </c>
      <c r="AF12" s="20">
        <f t="shared" si="135"/>
        <v>47058</v>
      </c>
      <c r="AG12" s="20">
        <f t="shared" si="135"/>
        <v>47088</v>
      </c>
      <c r="AH12" s="20">
        <f t="shared" si="135"/>
        <v>47119</v>
      </c>
      <c r="AI12" s="20">
        <f t="shared" si="135"/>
        <v>47150</v>
      </c>
      <c r="AJ12" s="20">
        <f t="shared" si="135"/>
        <v>47178</v>
      </c>
      <c r="AK12" s="20">
        <f t="shared" si="135"/>
        <v>47209</v>
      </c>
      <c r="AL12" s="20">
        <f t="shared" si="135"/>
        <v>47239</v>
      </c>
      <c r="AM12" s="20">
        <f t="shared" si="135"/>
        <v>47270</v>
      </c>
      <c r="AN12" s="20">
        <f t="shared" si="135"/>
        <v>47300</v>
      </c>
      <c r="AO12" s="20">
        <f t="shared" si="135"/>
        <v>47331</v>
      </c>
      <c r="AP12" s="20">
        <f t="shared" si="135"/>
        <v>47362</v>
      </c>
      <c r="AQ12" s="20">
        <f t="shared" si="135"/>
        <v>47392</v>
      </c>
      <c r="AR12" s="20">
        <f t="shared" si="135"/>
        <v>47423</v>
      </c>
      <c r="AS12" s="20">
        <f t="shared" ref="AS12:BX12" si="136">EDATE(rStartDate,AS$11-1)</f>
        <v>47453</v>
      </c>
      <c r="AT12" s="20">
        <f t="shared" si="136"/>
        <v>47484</v>
      </c>
      <c r="AU12" s="20">
        <f t="shared" si="136"/>
        <v>47515</v>
      </c>
      <c r="AV12" s="20">
        <f t="shared" si="136"/>
        <v>47543</v>
      </c>
      <c r="AW12" s="20">
        <f t="shared" si="136"/>
        <v>47574</v>
      </c>
      <c r="AX12" s="20">
        <f t="shared" si="136"/>
        <v>47604</v>
      </c>
      <c r="AY12" s="20">
        <f t="shared" si="136"/>
        <v>47635</v>
      </c>
      <c r="AZ12" s="20">
        <f t="shared" si="136"/>
        <v>47665</v>
      </c>
      <c r="BA12" s="20">
        <f t="shared" si="136"/>
        <v>47696</v>
      </c>
      <c r="BB12" s="20">
        <f t="shared" si="136"/>
        <v>47727</v>
      </c>
      <c r="BC12" s="20">
        <f t="shared" si="136"/>
        <v>47757</v>
      </c>
      <c r="BD12" s="20">
        <f t="shared" si="136"/>
        <v>47788</v>
      </c>
      <c r="BE12" s="20">
        <f t="shared" si="136"/>
        <v>47818</v>
      </c>
      <c r="BF12" s="20">
        <f t="shared" si="136"/>
        <v>47849</v>
      </c>
      <c r="BG12" s="20">
        <f t="shared" si="136"/>
        <v>47880</v>
      </c>
      <c r="BH12" s="20">
        <f t="shared" si="136"/>
        <v>47908</v>
      </c>
      <c r="BI12" s="20">
        <f t="shared" si="136"/>
        <v>47939</v>
      </c>
      <c r="BJ12" s="20">
        <f t="shared" si="136"/>
        <v>47969</v>
      </c>
      <c r="BK12" s="20">
        <f t="shared" si="136"/>
        <v>48000</v>
      </c>
      <c r="BL12" s="20">
        <f t="shared" si="136"/>
        <v>48030</v>
      </c>
      <c r="BM12" s="20">
        <f t="shared" si="136"/>
        <v>48061</v>
      </c>
      <c r="BN12" s="20">
        <f t="shared" si="136"/>
        <v>48092</v>
      </c>
      <c r="BO12" s="20">
        <f t="shared" si="136"/>
        <v>48122</v>
      </c>
      <c r="BP12" s="20">
        <f t="shared" si="136"/>
        <v>48153</v>
      </c>
      <c r="BQ12" s="20">
        <f t="shared" si="136"/>
        <v>48183</v>
      </c>
      <c r="BR12" s="20">
        <f t="shared" si="136"/>
        <v>48214</v>
      </c>
      <c r="BS12" s="20">
        <f t="shared" si="136"/>
        <v>48245</v>
      </c>
      <c r="BT12" s="20">
        <f t="shared" si="136"/>
        <v>48274</v>
      </c>
      <c r="BU12" s="20">
        <f t="shared" si="136"/>
        <v>48305</v>
      </c>
      <c r="BV12" s="20">
        <f t="shared" si="136"/>
        <v>48335</v>
      </c>
      <c r="BW12" s="20">
        <f t="shared" si="136"/>
        <v>48366</v>
      </c>
      <c r="BX12" s="20">
        <f t="shared" si="136"/>
        <v>48396</v>
      </c>
      <c r="BY12" s="20">
        <f t="shared" ref="BY12:DD12" si="137">EDATE(rStartDate,BY$11-1)</f>
        <v>48427</v>
      </c>
      <c r="BZ12" s="20">
        <f t="shared" si="137"/>
        <v>48458</v>
      </c>
      <c r="CA12" s="20">
        <f t="shared" si="137"/>
        <v>48488</v>
      </c>
      <c r="CB12" s="20">
        <f t="shared" si="137"/>
        <v>48519</v>
      </c>
      <c r="CC12" s="20">
        <f t="shared" si="137"/>
        <v>48549</v>
      </c>
      <c r="CD12" s="20">
        <f t="shared" si="137"/>
        <v>48580</v>
      </c>
      <c r="CE12" s="20">
        <f t="shared" si="137"/>
        <v>48611</v>
      </c>
      <c r="CF12" s="20">
        <f t="shared" si="137"/>
        <v>48639</v>
      </c>
      <c r="CG12" s="20">
        <f t="shared" si="137"/>
        <v>48670</v>
      </c>
      <c r="CH12" s="20">
        <f t="shared" si="137"/>
        <v>48700</v>
      </c>
      <c r="CI12" s="20">
        <f t="shared" si="137"/>
        <v>48731</v>
      </c>
      <c r="CJ12" s="20">
        <f t="shared" si="137"/>
        <v>48761</v>
      </c>
      <c r="CK12" s="20">
        <f t="shared" si="137"/>
        <v>48792</v>
      </c>
      <c r="CL12" s="20">
        <f t="shared" si="137"/>
        <v>48823</v>
      </c>
      <c r="CM12" s="20">
        <f t="shared" si="137"/>
        <v>48853</v>
      </c>
      <c r="CN12" s="20">
        <f t="shared" si="137"/>
        <v>48884</v>
      </c>
      <c r="CO12" s="20">
        <f t="shared" si="137"/>
        <v>48914</v>
      </c>
      <c r="CP12" s="20">
        <f t="shared" si="137"/>
        <v>48945</v>
      </c>
      <c r="CQ12" s="20">
        <f t="shared" si="137"/>
        <v>48976</v>
      </c>
      <c r="CR12" s="20">
        <f t="shared" si="137"/>
        <v>49004</v>
      </c>
      <c r="CS12" s="20">
        <f t="shared" si="137"/>
        <v>49035</v>
      </c>
      <c r="CT12" s="20">
        <f t="shared" si="137"/>
        <v>49065</v>
      </c>
      <c r="CU12" s="20">
        <f t="shared" si="137"/>
        <v>49096</v>
      </c>
      <c r="CV12" s="20">
        <f t="shared" si="137"/>
        <v>49126</v>
      </c>
      <c r="CW12" s="20">
        <f t="shared" si="137"/>
        <v>49157</v>
      </c>
      <c r="CX12" s="20">
        <f t="shared" si="137"/>
        <v>49188</v>
      </c>
      <c r="CY12" s="20">
        <f t="shared" si="137"/>
        <v>49218</v>
      </c>
      <c r="CZ12" s="20">
        <f t="shared" si="137"/>
        <v>49249</v>
      </c>
      <c r="DA12" s="20">
        <f t="shared" si="137"/>
        <v>49279</v>
      </c>
      <c r="DB12" s="20">
        <f t="shared" si="137"/>
        <v>49310</v>
      </c>
      <c r="DC12" s="20">
        <f t="shared" si="137"/>
        <v>49341</v>
      </c>
      <c r="DD12" s="20">
        <f t="shared" si="137"/>
        <v>49369</v>
      </c>
      <c r="DE12" s="20">
        <f t="shared" ref="DE12:EB12" si="138">EDATE(rStartDate,DE$11-1)</f>
        <v>49400</v>
      </c>
      <c r="DF12" s="20">
        <f t="shared" si="138"/>
        <v>49430</v>
      </c>
      <c r="DG12" s="20">
        <f t="shared" si="138"/>
        <v>49461</v>
      </c>
      <c r="DH12" s="20">
        <f t="shared" si="138"/>
        <v>49491</v>
      </c>
      <c r="DI12" s="20">
        <f t="shared" si="138"/>
        <v>49522</v>
      </c>
      <c r="DJ12" s="20">
        <f t="shared" si="138"/>
        <v>49553</v>
      </c>
      <c r="DK12" s="20">
        <f t="shared" si="138"/>
        <v>49583</v>
      </c>
      <c r="DL12" s="20">
        <f t="shared" si="138"/>
        <v>49614</v>
      </c>
      <c r="DM12" s="20">
        <f t="shared" si="138"/>
        <v>49644</v>
      </c>
      <c r="DN12" s="20">
        <f t="shared" si="138"/>
        <v>49675</v>
      </c>
      <c r="DO12" s="20">
        <f t="shared" si="138"/>
        <v>49706</v>
      </c>
      <c r="DP12" s="20">
        <f t="shared" si="138"/>
        <v>49735</v>
      </c>
      <c r="DQ12" s="20">
        <f t="shared" si="138"/>
        <v>49766</v>
      </c>
      <c r="DR12" s="20">
        <f t="shared" si="138"/>
        <v>49796</v>
      </c>
      <c r="DS12" s="20">
        <f t="shared" si="138"/>
        <v>49827</v>
      </c>
      <c r="DT12" s="20">
        <f t="shared" si="138"/>
        <v>49857</v>
      </c>
      <c r="DU12" s="20">
        <f t="shared" si="138"/>
        <v>49888</v>
      </c>
      <c r="DV12" s="20">
        <f t="shared" si="138"/>
        <v>49919</v>
      </c>
      <c r="DW12" s="20">
        <f t="shared" si="138"/>
        <v>49949</v>
      </c>
      <c r="DX12" s="20">
        <f t="shared" si="138"/>
        <v>49980</v>
      </c>
      <c r="DY12" s="20">
        <f t="shared" si="138"/>
        <v>50010</v>
      </c>
      <c r="DZ12" s="20">
        <f t="shared" si="138"/>
        <v>50041</v>
      </c>
      <c r="EA12" s="20">
        <f t="shared" si="138"/>
        <v>50072</v>
      </c>
      <c r="EB12" s="20">
        <f t="shared" si="138"/>
        <v>50100</v>
      </c>
    </row>
    <row r="13" spans="1:133" outlineLevel="1" x14ac:dyDescent="0.25">
      <c r="D13" s="23" t="s">
        <v>4</v>
      </c>
      <c r="H13" s="9" t="s">
        <v>22</v>
      </c>
      <c r="M13" s="20">
        <f>EOMONTH(M12,0)</f>
        <v>46507</v>
      </c>
      <c r="N13" s="20">
        <f t="shared" ref="N13:W13" si="139">EOMONTH(N12,0)</f>
        <v>46538</v>
      </c>
      <c r="O13" s="20">
        <f t="shared" si="139"/>
        <v>46568</v>
      </c>
      <c r="P13" s="20">
        <f t="shared" si="139"/>
        <v>46599</v>
      </c>
      <c r="Q13" s="20">
        <f t="shared" si="139"/>
        <v>46630</v>
      </c>
      <c r="R13" s="20">
        <f t="shared" si="139"/>
        <v>46660</v>
      </c>
      <c r="S13" s="20">
        <f t="shared" si="139"/>
        <v>46691</v>
      </c>
      <c r="T13" s="20">
        <f t="shared" si="139"/>
        <v>46721</v>
      </c>
      <c r="U13" s="20">
        <f t="shared" si="139"/>
        <v>46752</v>
      </c>
      <c r="V13" s="20">
        <f t="shared" si="139"/>
        <v>46783</v>
      </c>
      <c r="W13" s="20">
        <f t="shared" si="139"/>
        <v>46812</v>
      </c>
      <c r="X13" s="20">
        <f t="shared" ref="X13" si="140">EOMONTH(X12,0)</f>
        <v>46843</v>
      </c>
      <c r="Y13" s="20">
        <f t="shared" ref="Y13" si="141">EOMONTH(Y12,0)</f>
        <v>46873</v>
      </c>
      <c r="Z13" s="20">
        <f t="shared" ref="Z13" si="142">EOMONTH(Z12,0)</f>
        <v>46904</v>
      </c>
      <c r="AA13" s="20">
        <f t="shared" ref="AA13" si="143">EOMONTH(AA12,0)</f>
        <v>46934</v>
      </c>
      <c r="AB13" s="20">
        <f t="shared" ref="AB13" si="144">EOMONTH(AB12,0)</f>
        <v>46965</v>
      </c>
      <c r="AC13" s="20">
        <f t="shared" ref="AC13" si="145">EOMONTH(AC12,0)</f>
        <v>46996</v>
      </c>
      <c r="AD13" s="20">
        <f t="shared" ref="AD13" si="146">EOMONTH(AD12,0)</f>
        <v>47026</v>
      </c>
      <c r="AE13" s="20">
        <f t="shared" ref="AE13" si="147">EOMONTH(AE12,0)</f>
        <v>47057</v>
      </c>
      <c r="AF13" s="20">
        <f t="shared" ref="AF13" si="148">EOMONTH(AF12,0)</f>
        <v>47087</v>
      </c>
      <c r="AG13" s="20">
        <f t="shared" ref="AG13" si="149">EOMONTH(AG12,0)</f>
        <v>47118</v>
      </c>
      <c r="AH13" s="20">
        <f t="shared" ref="AH13" si="150">EOMONTH(AH12,0)</f>
        <v>47149</v>
      </c>
      <c r="AI13" s="20">
        <f t="shared" ref="AI13" si="151">EOMONTH(AI12,0)</f>
        <v>47177</v>
      </c>
      <c r="AJ13" s="20">
        <f t="shared" ref="AJ13" si="152">EOMONTH(AJ12,0)</f>
        <v>47208</v>
      </c>
      <c r="AK13" s="20">
        <f t="shared" ref="AK13" si="153">EOMONTH(AK12,0)</f>
        <v>47238</v>
      </c>
      <c r="AL13" s="20">
        <f t="shared" ref="AL13" si="154">EOMONTH(AL12,0)</f>
        <v>47269</v>
      </c>
      <c r="AM13" s="20">
        <f t="shared" ref="AM13" si="155">EOMONTH(AM12,0)</f>
        <v>47299</v>
      </c>
      <c r="AN13" s="20">
        <f t="shared" ref="AN13" si="156">EOMONTH(AN12,0)</f>
        <v>47330</v>
      </c>
      <c r="AO13" s="20">
        <f t="shared" ref="AO13" si="157">EOMONTH(AO12,0)</f>
        <v>47361</v>
      </c>
      <c r="AP13" s="20">
        <f t="shared" ref="AP13" si="158">EOMONTH(AP12,0)</f>
        <v>47391</v>
      </c>
      <c r="AQ13" s="20">
        <f t="shared" ref="AQ13" si="159">EOMONTH(AQ12,0)</f>
        <v>47422</v>
      </c>
      <c r="AR13" s="20">
        <f t="shared" ref="AR13" si="160">EOMONTH(AR12,0)</f>
        <v>47452</v>
      </c>
      <c r="AS13" s="20">
        <f t="shared" ref="AS13" si="161">EOMONTH(AS12,0)</f>
        <v>47483</v>
      </c>
      <c r="AT13" s="20">
        <f t="shared" ref="AT13" si="162">EOMONTH(AT12,0)</f>
        <v>47514</v>
      </c>
      <c r="AU13" s="20">
        <f t="shared" ref="AU13" si="163">EOMONTH(AU12,0)</f>
        <v>47542</v>
      </c>
      <c r="AV13" s="20">
        <f t="shared" ref="AV13" si="164">EOMONTH(AV12,0)</f>
        <v>47573</v>
      </c>
      <c r="AW13" s="20">
        <f t="shared" ref="AW13" si="165">EOMONTH(AW12,0)</f>
        <v>47603</v>
      </c>
      <c r="AX13" s="20">
        <f t="shared" ref="AX13" si="166">EOMONTH(AX12,0)</f>
        <v>47634</v>
      </c>
      <c r="AY13" s="20">
        <f t="shared" ref="AY13" si="167">EOMONTH(AY12,0)</f>
        <v>47664</v>
      </c>
      <c r="AZ13" s="20">
        <f t="shared" ref="AZ13" si="168">EOMONTH(AZ12,0)</f>
        <v>47695</v>
      </c>
      <c r="BA13" s="20">
        <f t="shared" ref="BA13" si="169">EOMONTH(BA12,0)</f>
        <v>47726</v>
      </c>
      <c r="BB13" s="20">
        <f t="shared" ref="BB13" si="170">EOMONTH(BB12,0)</f>
        <v>47756</v>
      </c>
      <c r="BC13" s="20">
        <f t="shared" ref="BC13" si="171">EOMONTH(BC12,0)</f>
        <v>47787</v>
      </c>
      <c r="BD13" s="20">
        <f t="shared" ref="BD13" si="172">EOMONTH(BD12,0)</f>
        <v>47817</v>
      </c>
      <c r="BE13" s="20">
        <f t="shared" ref="BE13" si="173">EOMONTH(BE12,0)</f>
        <v>47848</v>
      </c>
      <c r="BF13" s="20">
        <f t="shared" ref="BF13" si="174">EOMONTH(BF12,0)</f>
        <v>47879</v>
      </c>
      <c r="BG13" s="20">
        <f t="shared" ref="BG13" si="175">EOMONTH(BG12,0)</f>
        <v>47907</v>
      </c>
      <c r="BH13" s="20">
        <f t="shared" ref="BH13" si="176">EOMONTH(BH12,0)</f>
        <v>47938</v>
      </c>
      <c r="BI13" s="20">
        <f t="shared" ref="BI13" si="177">EOMONTH(BI12,0)</f>
        <v>47968</v>
      </c>
      <c r="BJ13" s="20">
        <f t="shared" ref="BJ13" si="178">EOMONTH(BJ12,0)</f>
        <v>47999</v>
      </c>
      <c r="BK13" s="20">
        <f t="shared" ref="BK13" si="179">EOMONTH(BK12,0)</f>
        <v>48029</v>
      </c>
      <c r="BL13" s="20">
        <f t="shared" ref="BL13" si="180">EOMONTH(BL12,0)</f>
        <v>48060</v>
      </c>
      <c r="BM13" s="20">
        <f t="shared" ref="BM13" si="181">EOMONTH(BM12,0)</f>
        <v>48091</v>
      </c>
      <c r="BN13" s="20">
        <f t="shared" ref="BN13" si="182">EOMONTH(BN12,0)</f>
        <v>48121</v>
      </c>
      <c r="BO13" s="20">
        <f t="shared" ref="BO13" si="183">EOMONTH(BO12,0)</f>
        <v>48152</v>
      </c>
      <c r="BP13" s="20">
        <f t="shared" ref="BP13" si="184">EOMONTH(BP12,0)</f>
        <v>48182</v>
      </c>
      <c r="BQ13" s="20">
        <f t="shared" ref="BQ13" si="185">EOMONTH(BQ12,0)</f>
        <v>48213</v>
      </c>
      <c r="BR13" s="20">
        <f t="shared" ref="BR13" si="186">EOMONTH(BR12,0)</f>
        <v>48244</v>
      </c>
      <c r="BS13" s="20">
        <f t="shared" ref="BS13" si="187">EOMONTH(BS12,0)</f>
        <v>48273</v>
      </c>
      <c r="BT13" s="20">
        <f t="shared" ref="BT13" si="188">EOMONTH(BT12,0)</f>
        <v>48304</v>
      </c>
      <c r="BU13" s="20">
        <f t="shared" ref="BU13" si="189">EOMONTH(BU12,0)</f>
        <v>48334</v>
      </c>
      <c r="BV13" s="20">
        <f t="shared" ref="BV13" si="190">EOMONTH(BV12,0)</f>
        <v>48365</v>
      </c>
      <c r="BW13" s="20">
        <f t="shared" ref="BW13" si="191">EOMONTH(BW12,0)</f>
        <v>48395</v>
      </c>
      <c r="BX13" s="20">
        <f t="shared" ref="BX13" si="192">EOMONTH(BX12,0)</f>
        <v>48426</v>
      </c>
      <c r="BY13" s="20">
        <f t="shared" ref="BY13" si="193">EOMONTH(BY12,0)</f>
        <v>48457</v>
      </c>
      <c r="BZ13" s="20">
        <f t="shared" ref="BZ13" si="194">EOMONTH(BZ12,0)</f>
        <v>48487</v>
      </c>
      <c r="CA13" s="20">
        <f t="shared" ref="CA13" si="195">EOMONTH(CA12,0)</f>
        <v>48518</v>
      </c>
      <c r="CB13" s="20">
        <f t="shared" ref="CB13" si="196">EOMONTH(CB12,0)</f>
        <v>48548</v>
      </c>
      <c r="CC13" s="20">
        <f t="shared" ref="CC13" si="197">EOMONTH(CC12,0)</f>
        <v>48579</v>
      </c>
      <c r="CD13" s="20">
        <f t="shared" ref="CD13" si="198">EOMONTH(CD12,0)</f>
        <v>48610</v>
      </c>
      <c r="CE13" s="20">
        <f t="shared" ref="CE13" si="199">EOMONTH(CE12,0)</f>
        <v>48638</v>
      </c>
      <c r="CF13" s="20">
        <f t="shared" ref="CF13" si="200">EOMONTH(CF12,0)</f>
        <v>48669</v>
      </c>
      <c r="CG13" s="20">
        <f t="shared" ref="CG13" si="201">EOMONTH(CG12,0)</f>
        <v>48699</v>
      </c>
      <c r="CH13" s="20">
        <f t="shared" ref="CH13" si="202">EOMONTH(CH12,0)</f>
        <v>48730</v>
      </c>
      <c r="CI13" s="20">
        <f t="shared" ref="CI13" si="203">EOMONTH(CI12,0)</f>
        <v>48760</v>
      </c>
      <c r="CJ13" s="20">
        <f t="shared" ref="CJ13" si="204">EOMONTH(CJ12,0)</f>
        <v>48791</v>
      </c>
      <c r="CK13" s="20">
        <f t="shared" ref="CK13" si="205">EOMONTH(CK12,0)</f>
        <v>48822</v>
      </c>
      <c r="CL13" s="20">
        <f t="shared" ref="CL13" si="206">EOMONTH(CL12,0)</f>
        <v>48852</v>
      </c>
      <c r="CM13" s="20">
        <f t="shared" ref="CM13" si="207">EOMONTH(CM12,0)</f>
        <v>48883</v>
      </c>
      <c r="CN13" s="20">
        <f t="shared" ref="CN13" si="208">EOMONTH(CN12,0)</f>
        <v>48913</v>
      </c>
      <c r="CO13" s="20">
        <f t="shared" ref="CO13" si="209">EOMONTH(CO12,0)</f>
        <v>48944</v>
      </c>
      <c r="CP13" s="20">
        <f t="shared" ref="CP13" si="210">EOMONTH(CP12,0)</f>
        <v>48975</v>
      </c>
      <c r="CQ13" s="20">
        <f t="shared" ref="CQ13" si="211">EOMONTH(CQ12,0)</f>
        <v>49003</v>
      </c>
      <c r="CR13" s="20">
        <f t="shared" ref="CR13" si="212">EOMONTH(CR12,0)</f>
        <v>49034</v>
      </c>
      <c r="CS13" s="20">
        <f t="shared" ref="CS13" si="213">EOMONTH(CS12,0)</f>
        <v>49064</v>
      </c>
      <c r="CT13" s="20">
        <f t="shared" ref="CT13" si="214">EOMONTH(CT12,0)</f>
        <v>49095</v>
      </c>
      <c r="CU13" s="20">
        <f t="shared" ref="CU13" si="215">EOMONTH(CU12,0)</f>
        <v>49125</v>
      </c>
      <c r="CV13" s="20">
        <f t="shared" ref="CV13" si="216">EOMONTH(CV12,0)</f>
        <v>49156</v>
      </c>
      <c r="CW13" s="20">
        <f t="shared" ref="CW13" si="217">EOMONTH(CW12,0)</f>
        <v>49187</v>
      </c>
      <c r="CX13" s="20">
        <f t="shared" ref="CX13" si="218">EOMONTH(CX12,0)</f>
        <v>49217</v>
      </c>
      <c r="CY13" s="20">
        <f t="shared" ref="CY13" si="219">EOMONTH(CY12,0)</f>
        <v>49248</v>
      </c>
      <c r="CZ13" s="20">
        <f t="shared" ref="CZ13" si="220">EOMONTH(CZ12,0)</f>
        <v>49278</v>
      </c>
      <c r="DA13" s="20">
        <f t="shared" ref="DA13" si="221">EOMONTH(DA12,0)</f>
        <v>49309</v>
      </c>
      <c r="DB13" s="20">
        <f t="shared" ref="DB13" si="222">EOMONTH(DB12,0)</f>
        <v>49340</v>
      </c>
      <c r="DC13" s="20">
        <f t="shared" ref="DC13" si="223">EOMONTH(DC12,0)</f>
        <v>49368</v>
      </c>
      <c r="DD13" s="20">
        <f t="shared" ref="DD13" si="224">EOMONTH(DD12,0)</f>
        <v>49399</v>
      </c>
      <c r="DE13" s="20">
        <f t="shared" ref="DE13" si="225">EOMONTH(DE12,0)</f>
        <v>49429</v>
      </c>
      <c r="DF13" s="20">
        <f t="shared" ref="DF13" si="226">EOMONTH(DF12,0)</f>
        <v>49460</v>
      </c>
      <c r="DG13" s="20">
        <f t="shared" ref="DG13" si="227">EOMONTH(DG12,0)</f>
        <v>49490</v>
      </c>
      <c r="DH13" s="20">
        <f t="shared" ref="DH13" si="228">EOMONTH(DH12,0)</f>
        <v>49521</v>
      </c>
      <c r="DI13" s="20">
        <f t="shared" ref="DI13" si="229">EOMONTH(DI12,0)</f>
        <v>49552</v>
      </c>
      <c r="DJ13" s="20">
        <f t="shared" ref="DJ13" si="230">EOMONTH(DJ12,0)</f>
        <v>49582</v>
      </c>
      <c r="DK13" s="20">
        <f t="shared" ref="DK13" si="231">EOMONTH(DK12,0)</f>
        <v>49613</v>
      </c>
      <c r="DL13" s="20">
        <f t="shared" ref="DL13" si="232">EOMONTH(DL12,0)</f>
        <v>49643</v>
      </c>
      <c r="DM13" s="20">
        <f t="shared" ref="DM13" si="233">EOMONTH(DM12,0)</f>
        <v>49674</v>
      </c>
      <c r="DN13" s="20">
        <f t="shared" ref="DN13" si="234">EOMONTH(DN12,0)</f>
        <v>49705</v>
      </c>
      <c r="DO13" s="20">
        <f t="shared" ref="DO13" si="235">EOMONTH(DO12,0)</f>
        <v>49734</v>
      </c>
      <c r="DP13" s="20">
        <f t="shared" ref="DP13" si="236">EOMONTH(DP12,0)</f>
        <v>49765</v>
      </c>
      <c r="DQ13" s="20">
        <f t="shared" ref="DQ13" si="237">EOMONTH(DQ12,0)</f>
        <v>49795</v>
      </c>
      <c r="DR13" s="20">
        <f t="shared" ref="DR13" si="238">EOMONTH(DR12,0)</f>
        <v>49826</v>
      </c>
      <c r="DS13" s="20">
        <f t="shared" ref="DS13" si="239">EOMONTH(DS12,0)</f>
        <v>49856</v>
      </c>
      <c r="DT13" s="20">
        <f t="shared" ref="DT13" si="240">EOMONTH(DT12,0)</f>
        <v>49887</v>
      </c>
      <c r="DU13" s="20">
        <f t="shared" ref="DU13" si="241">EOMONTH(DU12,0)</f>
        <v>49918</v>
      </c>
      <c r="DV13" s="20">
        <f t="shared" ref="DV13" si="242">EOMONTH(DV12,0)</f>
        <v>49948</v>
      </c>
      <c r="DW13" s="20">
        <f t="shared" ref="DW13" si="243">EOMONTH(DW12,0)</f>
        <v>49979</v>
      </c>
      <c r="DX13" s="20">
        <f t="shared" ref="DX13" si="244">EOMONTH(DX12,0)</f>
        <v>50009</v>
      </c>
      <c r="DY13" s="20">
        <f t="shared" ref="DY13" si="245">EOMONTH(DY12,0)</f>
        <v>50040</v>
      </c>
      <c r="DZ13" s="20">
        <f t="shared" ref="DZ13" si="246">EOMONTH(DZ12,0)</f>
        <v>50071</v>
      </c>
      <c r="EA13" s="20">
        <f t="shared" ref="EA13" si="247">EOMONTH(EA12,0)</f>
        <v>50099</v>
      </c>
      <c r="EB13" s="20">
        <f t="shared" ref="EB13" si="248">EOMONTH(EB12,0)</f>
        <v>50130</v>
      </c>
    </row>
    <row r="14" spans="1:133" outlineLevel="1" x14ac:dyDescent="0.25">
      <c r="D14" s="23" t="s">
        <v>24</v>
      </c>
      <c r="H14" s="9" t="s">
        <v>28</v>
      </c>
      <c r="M14" s="15">
        <f t="shared" ref="M14:W14" si="249">YEAR(M12)</f>
        <v>2027</v>
      </c>
      <c r="N14" s="15">
        <f t="shared" si="249"/>
        <v>2027</v>
      </c>
      <c r="O14" s="15">
        <f t="shared" si="249"/>
        <v>2027</v>
      </c>
      <c r="P14" s="15">
        <f t="shared" si="249"/>
        <v>2027</v>
      </c>
      <c r="Q14" s="15">
        <f t="shared" si="249"/>
        <v>2027</v>
      </c>
      <c r="R14" s="15">
        <f t="shared" si="249"/>
        <v>2027</v>
      </c>
      <c r="S14" s="15">
        <f t="shared" si="249"/>
        <v>2027</v>
      </c>
      <c r="T14" s="15">
        <f t="shared" si="249"/>
        <v>2027</v>
      </c>
      <c r="U14" s="15">
        <f t="shared" si="249"/>
        <v>2027</v>
      </c>
      <c r="V14" s="15">
        <f t="shared" si="249"/>
        <v>2028</v>
      </c>
      <c r="W14" s="15">
        <f t="shared" si="249"/>
        <v>2028</v>
      </c>
      <c r="X14" s="15">
        <f t="shared" ref="X14:BI14" si="250">YEAR(X12)</f>
        <v>2028</v>
      </c>
      <c r="Y14" s="15">
        <f t="shared" si="250"/>
        <v>2028</v>
      </c>
      <c r="Z14" s="15">
        <f t="shared" si="250"/>
        <v>2028</v>
      </c>
      <c r="AA14" s="15">
        <f t="shared" si="250"/>
        <v>2028</v>
      </c>
      <c r="AB14" s="15">
        <f t="shared" si="250"/>
        <v>2028</v>
      </c>
      <c r="AC14" s="15">
        <f t="shared" si="250"/>
        <v>2028</v>
      </c>
      <c r="AD14" s="15">
        <f t="shared" si="250"/>
        <v>2028</v>
      </c>
      <c r="AE14" s="15">
        <f t="shared" si="250"/>
        <v>2028</v>
      </c>
      <c r="AF14" s="15">
        <f t="shared" si="250"/>
        <v>2028</v>
      </c>
      <c r="AG14" s="15">
        <f t="shared" si="250"/>
        <v>2028</v>
      </c>
      <c r="AH14" s="15">
        <f t="shared" si="250"/>
        <v>2029</v>
      </c>
      <c r="AI14" s="15">
        <f t="shared" si="250"/>
        <v>2029</v>
      </c>
      <c r="AJ14" s="15">
        <f t="shared" si="250"/>
        <v>2029</v>
      </c>
      <c r="AK14" s="15">
        <f t="shared" si="250"/>
        <v>2029</v>
      </c>
      <c r="AL14" s="15">
        <f t="shared" si="250"/>
        <v>2029</v>
      </c>
      <c r="AM14" s="15">
        <f t="shared" si="250"/>
        <v>2029</v>
      </c>
      <c r="AN14" s="15">
        <f t="shared" si="250"/>
        <v>2029</v>
      </c>
      <c r="AO14" s="15">
        <f t="shared" si="250"/>
        <v>2029</v>
      </c>
      <c r="AP14" s="15">
        <f t="shared" si="250"/>
        <v>2029</v>
      </c>
      <c r="AQ14" s="15">
        <f t="shared" si="250"/>
        <v>2029</v>
      </c>
      <c r="AR14" s="15">
        <f t="shared" si="250"/>
        <v>2029</v>
      </c>
      <c r="AS14" s="15">
        <f t="shared" si="250"/>
        <v>2029</v>
      </c>
      <c r="AT14" s="15">
        <f t="shared" si="250"/>
        <v>2030</v>
      </c>
      <c r="AU14" s="15">
        <f t="shared" si="250"/>
        <v>2030</v>
      </c>
      <c r="AV14" s="15">
        <f t="shared" si="250"/>
        <v>2030</v>
      </c>
      <c r="AW14" s="15">
        <f t="shared" si="250"/>
        <v>2030</v>
      </c>
      <c r="AX14" s="15">
        <f t="shared" si="250"/>
        <v>2030</v>
      </c>
      <c r="AY14" s="15">
        <f t="shared" si="250"/>
        <v>2030</v>
      </c>
      <c r="AZ14" s="15">
        <f t="shared" si="250"/>
        <v>2030</v>
      </c>
      <c r="BA14" s="15">
        <f t="shared" si="250"/>
        <v>2030</v>
      </c>
      <c r="BB14" s="15">
        <f t="shared" si="250"/>
        <v>2030</v>
      </c>
      <c r="BC14" s="15">
        <f t="shared" si="250"/>
        <v>2030</v>
      </c>
      <c r="BD14" s="15">
        <f t="shared" si="250"/>
        <v>2030</v>
      </c>
      <c r="BE14" s="15">
        <f t="shared" si="250"/>
        <v>2030</v>
      </c>
      <c r="BF14" s="15">
        <f t="shared" si="250"/>
        <v>2031</v>
      </c>
      <c r="BG14" s="15">
        <f t="shared" si="250"/>
        <v>2031</v>
      </c>
      <c r="BH14" s="15">
        <f t="shared" si="250"/>
        <v>2031</v>
      </c>
      <c r="BI14" s="15">
        <f t="shared" si="250"/>
        <v>2031</v>
      </c>
      <c r="BJ14" s="15">
        <f t="shared" ref="BJ14:CG14" si="251">YEAR(BJ12)</f>
        <v>2031</v>
      </c>
      <c r="BK14" s="15">
        <f t="shared" si="251"/>
        <v>2031</v>
      </c>
      <c r="BL14" s="15">
        <f t="shared" si="251"/>
        <v>2031</v>
      </c>
      <c r="BM14" s="15">
        <f t="shared" si="251"/>
        <v>2031</v>
      </c>
      <c r="BN14" s="15">
        <f t="shared" si="251"/>
        <v>2031</v>
      </c>
      <c r="BO14" s="15">
        <f t="shared" si="251"/>
        <v>2031</v>
      </c>
      <c r="BP14" s="15">
        <f t="shared" si="251"/>
        <v>2031</v>
      </c>
      <c r="BQ14" s="15">
        <f t="shared" si="251"/>
        <v>2031</v>
      </c>
      <c r="BR14" s="15">
        <f t="shared" si="251"/>
        <v>2032</v>
      </c>
      <c r="BS14" s="15">
        <f t="shared" si="251"/>
        <v>2032</v>
      </c>
      <c r="BT14" s="15">
        <f t="shared" si="251"/>
        <v>2032</v>
      </c>
      <c r="BU14" s="15">
        <f t="shared" si="251"/>
        <v>2032</v>
      </c>
      <c r="BV14" s="15">
        <f t="shared" si="251"/>
        <v>2032</v>
      </c>
      <c r="BW14" s="15">
        <f t="shared" si="251"/>
        <v>2032</v>
      </c>
      <c r="BX14" s="15">
        <f t="shared" si="251"/>
        <v>2032</v>
      </c>
      <c r="BY14" s="15">
        <f t="shared" si="251"/>
        <v>2032</v>
      </c>
      <c r="BZ14" s="15">
        <f t="shared" si="251"/>
        <v>2032</v>
      </c>
      <c r="CA14" s="15">
        <f t="shared" si="251"/>
        <v>2032</v>
      </c>
      <c r="CB14" s="15">
        <f t="shared" si="251"/>
        <v>2032</v>
      </c>
      <c r="CC14" s="15">
        <f t="shared" si="251"/>
        <v>2032</v>
      </c>
      <c r="CD14" s="15">
        <f t="shared" si="251"/>
        <v>2033</v>
      </c>
      <c r="CE14" s="15">
        <f t="shared" si="251"/>
        <v>2033</v>
      </c>
      <c r="CF14" s="15">
        <f t="shared" si="251"/>
        <v>2033</v>
      </c>
      <c r="CG14" s="15">
        <f t="shared" si="251"/>
        <v>2033</v>
      </c>
      <c r="CH14" s="15">
        <f t="shared" ref="CH14:DT14" si="252">YEAR(CH12)</f>
        <v>2033</v>
      </c>
      <c r="CI14" s="15">
        <f t="shared" si="252"/>
        <v>2033</v>
      </c>
      <c r="CJ14" s="15">
        <f t="shared" si="252"/>
        <v>2033</v>
      </c>
      <c r="CK14" s="15">
        <f t="shared" si="252"/>
        <v>2033</v>
      </c>
      <c r="CL14" s="15">
        <f t="shared" si="252"/>
        <v>2033</v>
      </c>
      <c r="CM14" s="15">
        <f t="shared" si="252"/>
        <v>2033</v>
      </c>
      <c r="CN14" s="15">
        <f t="shared" si="252"/>
        <v>2033</v>
      </c>
      <c r="CO14" s="15">
        <f t="shared" si="252"/>
        <v>2033</v>
      </c>
      <c r="CP14" s="15">
        <f t="shared" si="252"/>
        <v>2034</v>
      </c>
      <c r="CQ14" s="15">
        <f t="shared" si="252"/>
        <v>2034</v>
      </c>
      <c r="CR14" s="15">
        <f t="shared" si="252"/>
        <v>2034</v>
      </c>
      <c r="CS14" s="15">
        <f t="shared" si="252"/>
        <v>2034</v>
      </c>
      <c r="CT14" s="15">
        <f t="shared" si="252"/>
        <v>2034</v>
      </c>
      <c r="CU14" s="15">
        <f t="shared" si="252"/>
        <v>2034</v>
      </c>
      <c r="CV14" s="15">
        <f t="shared" si="252"/>
        <v>2034</v>
      </c>
      <c r="CW14" s="15">
        <f t="shared" si="252"/>
        <v>2034</v>
      </c>
      <c r="CX14" s="15">
        <f t="shared" si="252"/>
        <v>2034</v>
      </c>
      <c r="CY14" s="15">
        <f t="shared" si="252"/>
        <v>2034</v>
      </c>
      <c r="CZ14" s="15">
        <f t="shared" si="252"/>
        <v>2034</v>
      </c>
      <c r="DA14" s="15">
        <f t="shared" si="252"/>
        <v>2034</v>
      </c>
      <c r="DB14" s="15">
        <f t="shared" si="252"/>
        <v>2035</v>
      </c>
      <c r="DC14" s="15">
        <f t="shared" si="252"/>
        <v>2035</v>
      </c>
      <c r="DD14" s="15">
        <f t="shared" si="252"/>
        <v>2035</v>
      </c>
      <c r="DE14" s="15">
        <f t="shared" si="252"/>
        <v>2035</v>
      </c>
      <c r="DF14" s="15">
        <f t="shared" si="252"/>
        <v>2035</v>
      </c>
      <c r="DG14" s="15">
        <f t="shared" si="252"/>
        <v>2035</v>
      </c>
      <c r="DH14" s="15">
        <f t="shared" si="252"/>
        <v>2035</v>
      </c>
      <c r="DI14" s="15">
        <f t="shared" si="252"/>
        <v>2035</v>
      </c>
      <c r="DJ14" s="15">
        <f t="shared" si="252"/>
        <v>2035</v>
      </c>
      <c r="DK14" s="15">
        <f t="shared" si="252"/>
        <v>2035</v>
      </c>
      <c r="DL14" s="15">
        <f t="shared" si="252"/>
        <v>2035</v>
      </c>
      <c r="DM14" s="15">
        <f t="shared" si="252"/>
        <v>2035</v>
      </c>
      <c r="DN14" s="15">
        <f t="shared" si="252"/>
        <v>2036</v>
      </c>
      <c r="DO14" s="15">
        <f t="shared" si="252"/>
        <v>2036</v>
      </c>
      <c r="DP14" s="15">
        <f t="shared" si="252"/>
        <v>2036</v>
      </c>
      <c r="DQ14" s="15">
        <f t="shared" si="252"/>
        <v>2036</v>
      </c>
      <c r="DR14" s="15">
        <f t="shared" si="252"/>
        <v>2036</v>
      </c>
      <c r="DS14" s="15">
        <f t="shared" si="252"/>
        <v>2036</v>
      </c>
      <c r="DT14" s="15">
        <f t="shared" si="252"/>
        <v>2036</v>
      </c>
      <c r="DU14" s="15">
        <f t="shared" ref="DU14:EB14" si="253">YEAR(DU12)</f>
        <v>2036</v>
      </c>
      <c r="DV14" s="15">
        <f t="shared" si="253"/>
        <v>2036</v>
      </c>
      <c r="DW14" s="15">
        <f t="shared" si="253"/>
        <v>2036</v>
      </c>
      <c r="DX14" s="15">
        <f t="shared" si="253"/>
        <v>2036</v>
      </c>
      <c r="DY14" s="15">
        <f t="shared" si="253"/>
        <v>2036</v>
      </c>
      <c r="DZ14" s="15">
        <f t="shared" si="253"/>
        <v>2037</v>
      </c>
      <c r="EA14" s="15">
        <f t="shared" si="253"/>
        <v>2037</v>
      </c>
      <c r="EB14" s="15">
        <f t="shared" si="253"/>
        <v>2037</v>
      </c>
    </row>
    <row r="15" spans="1:133" outlineLevel="1" x14ac:dyDescent="0.25">
      <c r="D15" s="23"/>
      <c r="H15" s="9"/>
    </row>
    <row r="16" spans="1:133" outlineLevel="1" x14ac:dyDescent="0.25">
      <c r="D16" s="23" t="s">
        <v>89</v>
      </c>
      <c r="H16" s="9" t="s">
        <v>28</v>
      </c>
      <c r="M16" s="15" t="str">
        <f>MONTH(M12)&amp;"_"&amp;M14</f>
        <v>4_2027</v>
      </c>
      <c r="N16" s="15" t="str">
        <f t="shared" ref="N16:BY16" si="254">MONTH(N12)&amp;"_"&amp;N14</f>
        <v>5_2027</v>
      </c>
      <c r="O16" s="15" t="str">
        <f t="shared" si="254"/>
        <v>6_2027</v>
      </c>
      <c r="P16" s="15" t="str">
        <f t="shared" si="254"/>
        <v>7_2027</v>
      </c>
      <c r="Q16" s="15" t="str">
        <f t="shared" si="254"/>
        <v>8_2027</v>
      </c>
      <c r="R16" s="15" t="str">
        <f t="shared" si="254"/>
        <v>9_2027</v>
      </c>
      <c r="S16" s="15" t="str">
        <f t="shared" si="254"/>
        <v>10_2027</v>
      </c>
      <c r="T16" s="15" t="str">
        <f t="shared" si="254"/>
        <v>11_2027</v>
      </c>
      <c r="U16" s="15" t="str">
        <f t="shared" si="254"/>
        <v>12_2027</v>
      </c>
      <c r="V16" s="15" t="str">
        <f t="shared" si="254"/>
        <v>1_2028</v>
      </c>
      <c r="W16" s="15" t="str">
        <f t="shared" si="254"/>
        <v>2_2028</v>
      </c>
      <c r="X16" s="15" t="str">
        <f t="shared" si="254"/>
        <v>3_2028</v>
      </c>
      <c r="Y16" s="15" t="str">
        <f t="shared" si="254"/>
        <v>4_2028</v>
      </c>
      <c r="Z16" s="15" t="str">
        <f t="shared" si="254"/>
        <v>5_2028</v>
      </c>
      <c r="AA16" s="15" t="str">
        <f t="shared" si="254"/>
        <v>6_2028</v>
      </c>
      <c r="AB16" s="15" t="str">
        <f t="shared" si="254"/>
        <v>7_2028</v>
      </c>
      <c r="AC16" s="15" t="str">
        <f t="shared" si="254"/>
        <v>8_2028</v>
      </c>
      <c r="AD16" s="15" t="str">
        <f t="shared" si="254"/>
        <v>9_2028</v>
      </c>
      <c r="AE16" s="15" t="str">
        <f t="shared" si="254"/>
        <v>10_2028</v>
      </c>
      <c r="AF16" s="15" t="str">
        <f t="shared" si="254"/>
        <v>11_2028</v>
      </c>
      <c r="AG16" s="15" t="str">
        <f t="shared" si="254"/>
        <v>12_2028</v>
      </c>
      <c r="AH16" s="15" t="str">
        <f t="shared" si="254"/>
        <v>1_2029</v>
      </c>
      <c r="AI16" s="15" t="str">
        <f t="shared" si="254"/>
        <v>2_2029</v>
      </c>
      <c r="AJ16" s="15" t="str">
        <f t="shared" si="254"/>
        <v>3_2029</v>
      </c>
      <c r="AK16" s="15" t="str">
        <f t="shared" si="254"/>
        <v>4_2029</v>
      </c>
      <c r="AL16" s="15" t="str">
        <f t="shared" si="254"/>
        <v>5_2029</v>
      </c>
      <c r="AM16" s="15" t="str">
        <f t="shared" si="254"/>
        <v>6_2029</v>
      </c>
      <c r="AN16" s="15" t="str">
        <f t="shared" si="254"/>
        <v>7_2029</v>
      </c>
      <c r="AO16" s="15" t="str">
        <f t="shared" si="254"/>
        <v>8_2029</v>
      </c>
      <c r="AP16" s="15" t="str">
        <f t="shared" si="254"/>
        <v>9_2029</v>
      </c>
      <c r="AQ16" s="15" t="str">
        <f t="shared" si="254"/>
        <v>10_2029</v>
      </c>
      <c r="AR16" s="15" t="str">
        <f t="shared" si="254"/>
        <v>11_2029</v>
      </c>
      <c r="AS16" s="15" t="str">
        <f t="shared" si="254"/>
        <v>12_2029</v>
      </c>
      <c r="AT16" s="15" t="str">
        <f t="shared" si="254"/>
        <v>1_2030</v>
      </c>
      <c r="AU16" s="15" t="str">
        <f t="shared" si="254"/>
        <v>2_2030</v>
      </c>
      <c r="AV16" s="15" t="str">
        <f t="shared" si="254"/>
        <v>3_2030</v>
      </c>
      <c r="AW16" s="15" t="str">
        <f t="shared" si="254"/>
        <v>4_2030</v>
      </c>
      <c r="AX16" s="15" t="str">
        <f t="shared" si="254"/>
        <v>5_2030</v>
      </c>
      <c r="AY16" s="15" t="str">
        <f t="shared" si="254"/>
        <v>6_2030</v>
      </c>
      <c r="AZ16" s="15" t="str">
        <f t="shared" si="254"/>
        <v>7_2030</v>
      </c>
      <c r="BA16" s="15" t="str">
        <f t="shared" si="254"/>
        <v>8_2030</v>
      </c>
      <c r="BB16" s="15" t="str">
        <f t="shared" si="254"/>
        <v>9_2030</v>
      </c>
      <c r="BC16" s="15" t="str">
        <f t="shared" si="254"/>
        <v>10_2030</v>
      </c>
      <c r="BD16" s="15" t="str">
        <f t="shared" si="254"/>
        <v>11_2030</v>
      </c>
      <c r="BE16" s="15" t="str">
        <f t="shared" si="254"/>
        <v>12_2030</v>
      </c>
      <c r="BF16" s="15" t="str">
        <f t="shared" si="254"/>
        <v>1_2031</v>
      </c>
      <c r="BG16" s="15" t="str">
        <f t="shared" si="254"/>
        <v>2_2031</v>
      </c>
      <c r="BH16" s="15" t="str">
        <f t="shared" si="254"/>
        <v>3_2031</v>
      </c>
      <c r="BI16" s="15" t="str">
        <f t="shared" si="254"/>
        <v>4_2031</v>
      </c>
      <c r="BJ16" s="15" t="str">
        <f t="shared" si="254"/>
        <v>5_2031</v>
      </c>
      <c r="BK16" s="15" t="str">
        <f t="shared" si="254"/>
        <v>6_2031</v>
      </c>
      <c r="BL16" s="15" t="str">
        <f t="shared" si="254"/>
        <v>7_2031</v>
      </c>
      <c r="BM16" s="15" t="str">
        <f t="shared" si="254"/>
        <v>8_2031</v>
      </c>
      <c r="BN16" s="15" t="str">
        <f t="shared" si="254"/>
        <v>9_2031</v>
      </c>
      <c r="BO16" s="15" t="str">
        <f t="shared" si="254"/>
        <v>10_2031</v>
      </c>
      <c r="BP16" s="15" t="str">
        <f t="shared" si="254"/>
        <v>11_2031</v>
      </c>
      <c r="BQ16" s="15" t="str">
        <f t="shared" si="254"/>
        <v>12_2031</v>
      </c>
      <c r="BR16" s="15" t="str">
        <f t="shared" si="254"/>
        <v>1_2032</v>
      </c>
      <c r="BS16" s="15" t="str">
        <f t="shared" si="254"/>
        <v>2_2032</v>
      </c>
      <c r="BT16" s="15" t="str">
        <f t="shared" si="254"/>
        <v>3_2032</v>
      </c>
      <c r="BU16" s="15" t="str">
        <f t="shared" si="254"/>
        <v>4_2032</v>
      </c>
      <c r="BV16" s="15" t="str">
        <f t="shared" si="254"/>
        <v>5_2032</v>
      </c>
      <c r="BW16" s="15" t="str">
        <f t="shared" si="254"/>
        <v>6_2032</v>
      </c>
      <c r="BX16" s="15" t="str">
        <f t="shared" si="254"/>
        <v>7_2032</v>
      </c>
      <c r="BY16" s="15" t="str">
        <f t="shared" si="254"/>
        <v>8_2032</v>
      </c>
      <c r="BZ16" s="15" t="str">
        <f t="shared" ref="BZ16:EB16" si="255">MONTH(BZ12)&amp;"_"&amp;BZ14</f>
        <v>9_2032</v>
      </c>
      <c r="CA16" s="15" t="str">
        <f t="shared" si="255"/>
        <v>10_2032</v>
      </c>
      <c r="CB16" s="15" t="str">
        <f t="shared" si="255"/>
        <v>11_2032</v>
      </c>
      <c r="CC16" s="15" t="str">
        <f t="shared" si="255"/>
        <v>12_2032</v>
      </c>
      <c r="CD16" s="15" t="str">
        <f t="shared" si="255"/>
        <v>1_2033</v>
      </c>
      <c r="CE16" s="15" t="str">
        <f t="shared" si="255"/>
        <v>2_2033</v>
      </c>
      <c r="CF16" s="15" t="str">
        <f t="shared" si="255"/>
        <v>3_2033</v>
      </c>
      <c r="CG16" s="15" t="str">
        <f t="shared" si="255"/>
        <v>4_2033</v>
      </c>
      <c r="CH16" s="15" t="str">
        <f t="shared" si="255"/>
        <v>5_2033</v>
      </c>
      <c r="CI16" s="15" t="str">
        <f t="shared" si="255"/>
        <v>6_2033</v>
      </c>
      <c r="CJ16" s="15" t="str">
        <f t="shared" si="255"/>
        <v>7_2033</v>
      </c>
      <c r="CK16" s="15" t="str">
        <f t="shared" si="255"/>
        <v>8_2033</v>
      </c>
      <c r="CL16" s="15" t="str">
        <f t="shared" si="255"/>
        <v>9_2033</v>
      </c>
      <c r="CM16" s="15" t="str">
        <f t="shared" si="255"/>
        <v>10_2033</v>
      </c>
      <c r="CN16" s="15" t="str">
        <f t="shared" si="255"/>
        <v>11_2033</v>
      </c>
      <c r="CO16" s="15" t="str">
        <f t="shared" si="255"/>
        <v>12_2033</v>
      </c>
      <c r="CP16" s="15" t="str">
        <f t="shared" si="255"/>
        <v>1_2034</v>
      </c>
      <c r="CQ16" s="15" t="str">
        <f t="shared" si="255"/>
        <v>2_2034</v>
      </c>
      <c r="CR16" s="15" t="str">
        <f t="shared" si="255"/>
        <v>3_2034</v>
      </c>
      <c r="CS16" s="15" t="str">
        <f t="shared" si="255"/>
        <v>4_2034</v>
      </c>
      <c r="CT16" s="15" t="str">
        <f t="shared" si="255"/>
        <v>5_2034</v>
      </c>
      <c r="CU16" s="15" t="str">
        <f t="shared" si="255"/>
        <v>6_2034</v>
      </c>
      <c r="CV16" s="15" t="str">
        <f t="shared" si="255"/>
        <v>7_2034</v>
      </c>
      <c r="CW16" s="15" t="str">
        <f t="shared" si="255"/>
        <v>8_2034</v>
      </c>
      <c r="CX16" s="15" t="str">
        <f t="shared" si="255"/>
        <v>9_2034</v>
      </c>
      <c r="CY16" s="15" t="str">
        <f t="shared" si="255"/>
        <v>10_2034</v>
      </c>
      <c r="CZ16" s="15" t="str">
        <f t="shared" si="255"/>
        <v>11_2034</v>
      </c>
      <c r="DA16" s="15" t="str">
        <f t="shared" si="255"/>
        <v>12_2034</v>
      </c>
      <c r="DB16" s="15" t="str">
        <f t="shared" si="255"/>
        <v>1_2035</v>
      </c>
      <c r="DC16" s="15" t="str">
        <f t="shared" si="255"/>
        <v>2_2035</v>
      </c>
      <c r="DD16" s="15" t="str">
        <f t="shared" si="255"/>
        <v>3_2035</v>
      </c>
      <c r="DE16" s="15" t="str">
        <f t="shared" si="255"/>
        <v>4_2035</v>
      </c>
      <c r="DF16" s="15" t="str">
        <f t="shared" si="255"/>
        <v>5_2035</v>
      </c>
      <c r="DG16" s="15" t="str">
        <f t="shared" si="255"/>
        <v>6_2035</v>
      </c>
      <c r="DH16" s="15" t="str">
        <f t="shared" si="255"/>
        <v>7_2035</v>
      </c>
      <c r="DI16" s="15" t="str">
        <f t="shared" si="255"/>
        <v>8_2035</v>
      </c>
      <c r="DJ16" s="15" t="str">
        <f t="shared" si="255"/>
        <v>9_2035</v>
      </c>
      <c r="DK16" s="15" t="str">
        <f t="shared" si="255"/>
        <v>10_2035</v>
      </c>
      <c r="DL16" s="15" t="str">
        <f t="shared" si="255"/>
        <v>11_2035</v>
      </c>
      <c r="DM16" s="15" t="str">
        <f t="shared" si="255"/>
        <v>12_2035</v>
      </c>
      <c r="DN16" s="15" t="str">
        <f t="shared" si="255"/>
        <v>1_2036</v>
      </c>
      <c r="DO16" s="15" t="str">
        <f t="shared" si="255"/>
        <v>2_2036</v>
      </c>
      <c r="DP16" s="15" t="str">
        <f t="shared" si="255"/>
        <v>3_2036</v>
      </c>
      <c r="DQ16" s="15" t="str">
        <f t="shared" si="255"/>
        <v>4_2036</v>
      </c>
      <c r="DR16" s="15" t="str">
        <f t="shared" si="255"/>
        <v>5_2036</v>
      </c>
      <c r="DS16" s="15" t="str">
        <f t="shared" si="255"/>
        <v>6_2036</v>
      </c>
      <c r="DT16" s="15" t="str">
        <f t="shared" si="255"/>
        <v>7_2036</v>
      </c>
      <c r="DU16" s="15" t="str">
        <f t="shared" si="255"/>
        <v>8_2036</v>
      </c>
      <c r="DV16" s="15" t="str">
        <f t="shared" si="255"/>
        <v>9_2036</v>
      </c>
      <c r="DW16" s="15" t="str">
        <f t="shared" si="255"/>
        <v>10_2036</v>
      </c>
      <c r="DX16" s="15" t="str">
        <f t="shared" si="255"/>
        <v>11_2036</v>
      </c>
      <c r="DY16" s="15" t="str">
        <f t="shared" si="255"/>
        <v>12_2036</v>
      </c>
      <c r="DZ16" s="15" t="str">
        <f t="shared" si="255"/>
        <v>1_2037</v>
      </c>
      <c r="EA16" s="15" t="str">
        <f t="shared" si="255"/>
        <v>2_2037</v>
      </c>
      <c r="EB16" s="15" t="str">
        <f t="shared" si="255"/>
        <v>3_2037</v>
      </c>
    </row>
    <row r="17" spans="1:133" outlineLevel="1" x14ac:dyDescent="0.25"/>
    <row r="19" spans="1:133" ht="18.75" x14ac:dyDescent="0.3">
      <c r="A19" s="51"/>
      <c r="B19" s="51"/>
      <c r="C19" s="51" t="s">
        <v>88</v>
      </c>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row>
    <row r="20" spans="1:133" outlineLevel="1" x14ac:dyDescent="0.25"/>
    <row r="21" spans="1:133" outlineLevel="1" x14ac:dyDescent="0.25">
      <c r="D21" s="23" t="str">
        <f>'C2_TimelineA'!D27</f>
        <v>Employee Salaries</v>
      </c>
      <c r="H21" s="9" t="s">
        <v>28</v>
      </c>
      <c r="M21" s="31">
        <f>_xlfn.XLOOKUP(M$14,'C2_TimelineA'!$M$3:$X$3,'C2_TimelineA'!$M27:$X27)</f>
        <v>1</v>
      </c>
      <c r="N21" s="31">
        <f>_xlfn.XLOOKUP(N$14,'C2_TimelineA'!$M$3:$X$3,'C2_TimelineA'!$M27:$X27)</f>
        <v>1</v>
      </c>
      <c r="O21" s="31">
        <f>_xlfn.XLOOKUP(O$14,'C2_TimelineA'!$M$3:$X$3,'C2_TimelineA'!$M27:$X27)</f>
        <v>1</v>
      </c>
      <c r="P21" s="31">
        <f>_xlfn.XLOOKUP(P$14,'C2_TimelineA'!$M$3:$X$3,'C2_TimelineA'!$M27:$X27)</f>
        <v>1</v>
      </c>
      <c r="Q21" s="31">
        <f>_xlfn.XLOOKUP(Q$14,'C2_TimelineA'!$M$3:$X$3,'C2_TimelineA'!$M27:$X27)</f>
        <v>1</v>
      </c>
      <c r="R21" s="31">
        <f>_xlfn.XLOOKUP(R$14,'C2_TimelineA'!$M$3:$X$3,'C2_TimelineA'!$M27:$X27)</f>
        <v>1</v>
      </c>
      <c r="S21" s="31">
        <f>_xlfn.XLOOKUP(S$14,'C2_TimelineA'!$M$3:$X$3,'C2_TimelineA'!$M27:$X27)</f>
        <v>1</v>
      </c>
      <c r="T21" s="31">
        <f>_xlfn.XLOOKUP(T$14,'C2_TimelineA'!$M$3:$X$3,'C2_TimelineA'!$M27:$X27)</f>
        <v>1</v>
      </c>
      <c r="U21" s="31">
        <f>_xlfn.XLOOKUP(U$14,'C2_TimelineA'!$M$3:$X$3,'C2_TimelineA'!$M27:$X27)</f>
        <v>1</v>
      </c>
      <c r="V21" s="31">
        <f>_xlfn.XLOOKUP(V$14,'C2_TimelineA'!$M$3:$X$3,'C2_TimelineA'!$M27:$X27)</f>
        <v>1.03</v>
      </c>
      <c r="W21" s="31">
        <f>_xlfn.XLOOKUP(W$14,'C2_TimelineA'!$M$3:$X$3,'C2_TimelineA'!$M27:$X27)</f>
        <v>1.03</v>
      </c>
      <c r="X21" s="31">
        <f>_xlfn.XLOOKUP(X$14,'C2_TimelineA'!$M$3:$X$3,'C2_TimelineA'!$M27:$X27)</f>
        <v>1.03</v>
      </c>
      <c r="Y21" s="31">
        <f>_xlfn.XLOOKUP(Y$14,'C2_TimelineA'!$M$3:$X$3,'C2_TimelineA'!$M27:$X27)</f>
        <v>1.03</v>
      </c>
      <c r="Z21" s="31">
        <f>_xlfn.XLOOKUP(Z$14,'C2_TimelineA'!$M$3:$X$3,'C2_TimelineA'!$M27:$X27)</f>
        <v>1.03</v>
      </c>
      <c r="AA21" s="31">
        <f>_xlfn.XLOOKUP(AA$14,'C2_TimelineA'!$M$3:$X$3,'C2_TimelineA'!$M27:$X27)</f>
        <v>1.03</v>
      </c>
      <c r="AB21" s="31">
        <f>_xlfn.XLOOKUP(AB$14,'C2_TimelineA'!$M$3:$X$3,'C2_TimelineA'!$M27:$X27)</f>
        <v>1.03</v>
      </c>
      <c r="AC21" s="31">
        <f>_xlfn.XLOOKUP(AC$14,'C2_TimelineA'!$M$3:$X$3,'C2_TimelineA'!$M27:$X27)</f>
        <v>1.03</v>
      </c>
      <c r="AD21" s="31">
        <f>_xlfn.XLOOKUP(AD$14,'C2_TimelineA'!$M$3:$X$3,'C2_TimelineA'!$M27:$X27)</f>
        <v>1.03</v>
      </c>
      <c r="AE21" s="31">
        <f>_xlfn.XLOOKUP(AE$14,'C2_TimelineA'!$M$3:$X$3,'C2_TimelineA'!$M27:$X27)</f>
        <v>1.03</v>
      </c>
      <c r="AF21" s="31">
        <f>_xlfn.XLOOKUP(AF$14,'C2_TimelineA'!$M$3:$X$3,'C2_TimelineA'!$M27:$X27)</f>
        <v>1.03</v>
      </c>
      <c r="AG21" s="31">
        <f>_xlfn.XLOOKUP(AG$14,'C2_TimelineA'!$M$3:$X$3,'C2_TimelineA'!$M27:$X27)</f>
        <v>1.03</v>
      </c>
      <c r="AH21" s="31">
        <f>_xlfn.XLOOKUP(AH$14,'C2_TimelineA'!$M$3:$X$3,'C2_TimelineA'!$M27:$X27)</f>
        <v>1.0609</v>
      </c>
      <c r="AI21" s="31">
        <f>_xlfn.XLOOKUP(AI$14,'C2_TimelineA'!$M$3:$X$3,'C2_TimelineA'!$M27:$X27)</f>
        <v>1.0609</v>
      </c>
      <c r="AJ21" s="31">
        <f>_xlfn.XLOOKUP(AJ$14,'C2_TimelineA'!$M$3:$X$3,'C2_TimelineA'!$M27:$X27)</f>
        <v>1.0609</v>
      </c>
      <c r="AK21" s="31">
        <f>_xlfn.XLOOKUP(AK$14,'C2_TimelineA'!$M$3:$X$3,'C2_TimelineA'!$M27:$X27)</f>
        <v>1.0609</v>
      </c>
      <c r="AL21" s="31">
        <f>_xlfn.XLOOKUP(AL$14,'C2_TimelineA'!$M$3:$X$3,'C2_TimelineA'!$M27:$X27)</f>
        <v>1.0609</v>
      </c>
      <c r="AM21" s="31">
        <f>_xlfn.XLOOKUP(AM$14,'C2_TimelineA'!$M$3:$X$3,'C2_TimelineA'!$M27:$X27)</f>
        <v>1.0609</v>
      </c>
      <c r="AN21" s="31">
        <f>_xlfn.XLOOKUP(AN$14,'C2_TimelineA'!$M$3:$X$3,'C2_TimelineA'!$M27:$X27)</f>
        <v>1.0609</v>
      </c>
      <c r="AO21" s="31">
        <f>_xlfn.XLOOKUP(AO$14,'C2_TimelineA'!$M$3:$X$3,'C2_TimelineA'!$M27:$X27)</f>
        <v>1.0609</v>
      </c>
      <c r="AP21" s="31">
        <f>_xlfn.XLOOKUP(AP$14,'C2_TimelineA'!$M$3:$X$3,'C2_TimelineA'!$M27:$X27)</f>
        <v>1.0609</v>
      </c>
      <c r="AQ21" s="31">
        <f>_xlfn.XLOOKUP(AQ$14,'C2_TimelineA'!$M$3:$X$3,'C2_TimelineA'!$M27:$X27)</f>
        <v>1.0609</v>
      </c>
      <c r="AR21" s="31">
        <f>_xlfn.XLOOKUP(AR$14,'C2_TimelineA'!$M$3:$X$3,'C2_TimelineA'!$M27:$X27)</f>
        <v>1.0609</v>
      </c>
      <c r="AS21" s="31">
        <f>_xlfn.XLOOKUP(AS$14,'C2_TimelineA'!$M$3:$X$3,'C2_TimelineA'!$M27:$X27)</f>
        <v>1.0609</v>
      </c>
      <c r="AT21" s="31">
        <f>_xlfn.XLOOKUP(AT$14,'C2_TimelineA'!$M$3:$X$3,'C2_TimelineA'!$M27:$X27)</f>
        <v>1.092727</v>
      </c>
      <c r="AU21" s="31">
        <f>_xlfn.XLOOKUP(AU$14,'C2_TimelineA'!$M$3:$X$3,'C2_TimelineA'!$M27:$X27)</f>
        <v>1.092727</v>
      </c>
      <c r="AV21" s="31">
        <f>_xlfn.XLOOKUP(AV$14,'C2_TimelineA'!$M$3:$X$3,'C2_TimelineA'!$M27:$X27)</f>
        <v>1.092727</v>
      </c>
      <c r="AW21" s="31">
        <f>_xlfn.XLOOKUP(AW$14,'C2_TimelineA'!$M$3:$X$3,'C2_TimelineA'!$M27:$X27)</f>
        <v>1.092727</v>
      </c>
      <c r="AX21" s="31">
        <f>_xlfn.XLOOKUP(AX$14,'C2_TimelineA'!$M$3:$X$3,'C2_TimelineA'!$M27:$X27)</f>
        <v>1.092727</v>
      </c>
      <c r="AY21" s="31">
        <f>_xlfn.XLOOKUP(AY$14,'C2_TimelineA'!$M$3:$X$3,'C2_TimelineA'!$M27:$X27)</f>
        <v>1.092727</v>
      </c>
      <c r="AZ21" s="31">
        <f>_xlfn.XLOOKUP(AZ$14,'C2_TimelineA'!$M$3:$X$3,'C2_TimelineA'!$M27:$X27)</f>
        <v>1.092727</v>
      </c>
      <c r="BA21" s="31">
        <f>_xlfn.XLOOKUP(BA$14,'C2_TimelineA'!$M$3:$X$3,'C2_TimelineA'!$M27:$X27)</f>
        <v>1.092727</v>
      </c>
      <c r="BB21" s="31">
        <f>_xlfn.XLOOKUP(BB$14,'C2_TimelineA'!$M$3:$X$3,'C2_TimelineA'!$M27:$X27)</f>
        <v>1.092727</v>
      </c>
      <c r="BC21" s="31">
        <f>_xlfn.XLOOKUP(BC$14,'C2_TimelineA'!$M$3:$X$3,'C2_TimelineA'!$M27:$X27)</f>
        <v>1.092727</v>
      </c>
      <c r="BD21" s="31">
        <f>_xlfn.XLOOKUP(BD$14,'C2_TimelineA'!$M$3:$X$3,'C2_TimelineA'!$M27:$X27)</f>
        <v>1.092727</v>
      </c>
      <c r="BE21" s="31">
        <f>_xlfn.XLOOKUP(BE$14,'C2_TimelineA'!$M$3:$X$3,'C2_TimelineA'!$M27:$X27)</f>
        <v>1.092727</v>
      </c>
      <c r="BF21" s="31">
        <f>_xlfn.XLOOKUP(BF$14,'C2_TimelineA'!$M$3:$X$3,'C2_TimelineA'!$M27:$X27)</f>
        <v>1.1255088099999999</v>
      </c>
      <c r="BG21" s="31">
        <f>_xlfn.XLOOKUP(BG$14,'C2_TimelineA'!$M$3:$X$3,'C2_TimelineA'!$M27:$X27)</f>
        <v>1.1255088099999999</v>
      </c>
      <c r="BH21" s="31">
        <f>_xlfn.XLOOKUP(BH$14,'C2_TimelineA'!$M$3:$X$3,'C2_TimelineA'!$M27:$X27)</f>
        <v>1.1255088099999999</v>
      </c>
      <c r="BI21" s="31">
        <f>_xlfn.XLOOKUP(BI$14,'C2_TimelineA'!$M$3:$X$3,'C2_TimelineA'!$M27:$X27)</f>
        <v>1.1255088099999999</v>
      </c>
      <c r="BJ21" s="31">
        <f>_xlfn.XLOOKUP(BJ$14,'C2_TimelineA'!$M$3:$X$3,'C2_TimelineA'!$M27:$X27)</f>
        <v>1.1255088099999999</v>
      </c>
      <c r="BK21" s="31">
        <f>_xlfn.XLOOKUP(BK$14,'C2_TimelineA'!$M$3:$X$3,'C2_TimelineA'!$M27:$X27)</f>
        <v>1.1255088099999999</v>
      </c>
      <c r="BL21" s="31">
        <f>_xlfn.XLOOKUP(BL$14,'C2_TimelineA'!$M$3:$X$3,'C2_TimelineA'!$M27:$X27)</f>
        <v>1.1255088099999999</v>
      </c>
      <c r="BM21" s="31">
        <f>_xlfn.XLOOKUP(BM$14,'C2_TimelineA'!$M$3:$X$3,'C2_TimelineA'!$M27:$X27)</f>
        <v>1.1255088099999999</v>
      </c>
      <c r="BN21" s="31">
        <f>_xlfn.XLOOKUP(BN$14,'C2_TimelineA'!$M$3:$X$3,'C2_TimelineA'!$M27:$X27)</f>
        <v>1.1255088099999999</v>
      </c>
      <c r="BO21" s="31">
        <f>_xlfn.XLOOKUP(BO$14,'C2_TimelineA'!$M$3:$X$3,'C2_TimelineA'!$M27:$X27)</f>
        <v>1.1255088099999999</v>
      </c>
      <c r="BP21" s="31">
        <f>_xlfn.XLOOKUP(BP$14,'C2_TimelineA'!$M$3:$X$3,'C2_TimelineA'!$M27:$X27)</f>
        <v>1.1255088099999999</v>
      </c>
      <c r="BQ21" s="31">
        <f>_xlfn.XLOOKUP(BQ$14,'C2_TimelineA'!$M$3:$X$3,'C2_TimelineA'!$M27:$X27)</f>
        <v>1.1255088099999999</v>
      </c>
      <c r="BR21" s="31">
        <f>_xlfn.XLOOKUP(BR$14,'C2_TimelineA'!$M$3:$X$3,'C2_TimelineA'!$M27:$X27)</f>
        <v>1.1592740742999998</v>
      </c>
      <c r="BS21" s="31">
        <f>_xlfn.XLOOKUP(BS$14,'C2_TimelineA'!$M$3:$X$3,'C2_TimelineA'!$M27:$X27)</f>
        <v>1.1592740742999998</v>
      </c>
      <c r="BT21" s="31">
        <f>_xlfn.XLOOKUP(BT$14,'C2_TimelineA'!$M$3:$X$3,'C2_TimelineA'!$M27:$X27)</f>
        <v>1.1592740742999998</v>
      </c>
      <c r="BU21" s="31">
        <f>_xlfn.XLOOKUP(BU$14,'C2_TimelineA'!$M$3:$X$3,'C2_TimelineA'!$M27:$X27)</f>
        <v>1.1592740742999998</v>
      </c>
      <c r="BV21" s="31">
        <f>_xlfn.XLOOKUP(BV$14,'C2_TimelineA'!$M$3:$X$3,'C2_TimelineA'!$M27:$X27)</f>
        <v>1.1592740742999998</v>
      </c>
      <c r="BW21" s="31">
        <f>_xlfn.XLOOKUP(BW$14,'C2_TimelineA'!$M$3:$X$3,'C2_TimelineA'!$M27:$X27)</f>
        <v>1.1592740742999998</v>
      </c>
      <c r="BX21" s="31">
        <f>_xlfn.XLOOKUP(BX$14,'C2_TimelineA'!$M$3:$X$3,'C2_TimelineA'!$M27:$X27)</f>
        <v>1.1592740742999998</v>
      </c>
      <c r="BY21" s="31">
        <f>_xlfn.XLOOKUP(BY$14,'C2_TimelineA'!$M$3:$X$3,'C2_TimelineA'!$M27:$X27)</f>
        <v>1.1592740742999998</v>
      </c>
      <c r="BZ21" s="31">
        <f>_xlfn.XLOOKUP(BZ$14,'C2_TimelineA'!$M$3:$X$3,'C2_TimelineA'!$M27:$X27)</f>
        <v>1.1592740742999998</v>
      </c>
      <c r="CA21" s="31">
        <f>_xlfn.XLOOKUP(CA$14,'C2_TimelineA'!$M$3:$X$3,'C2_TimelineA'!$M27:$X27)</f>
        <v>1.1592740742999998</v>
      </c>
      <c r="CB21" s="31">
        <f>_xlfn.XLOOKUP(CB$14,'C2_TimelineA'!$M$3:$X$3,'C2_TimelineA'!$M27:$X27)</f>
        <v>1.1592740742999998</v>
      </c>
      <c r="CC21" s="31">
        <f>_xlfn.XLOOKUP(CC$14,'C2_TimelineA'!$M$3:$X$3,'C2_TimelineA'!$M27:$X27)</f>
        <v>1.1592740742999998</v>
      </c>
      <c r="CD21" s="31">
        <f>_xlfn.XLOOKUP(CD$14,'C2_TimelineA'!$M$3:$X$3,'C2_TimelineA'!$M27:$X27)</f>
        <v>1.1940522965289999</v>
      </c>
      <c r="CE21" s="31">
        <f>_xlfn.XLOOKUP(CE$14,'C2_TimelineA'!$M$3:$X$3,'C2_TimelineA'!$M27:$X27)</f>
        <v>1.1940522965289999</v>
      </c>
      <c r="CF21" s="31">
        <f>_xlfn.XLOOKUP(CF$14,'C2_TimelineA'!$M$3:$X$3,'C2_TimelineA'!$M27:$X27)</f>
        <v>1.1940522965289999</v>
      </c>
      <c r="CG21" s="31">
        <f>_xlfn.XLOOKUP(CG$14,'C2_TimelineA'!$M$3:$X$3,'C2_TimelineA'!$M27:$X27)</f>
        <v>1.1940522965289999</v>
      </c>
      <c r="CH21" s="31">
        <f>_xlfn.XLOOKUP(CH$14,'C2_TimelineA'!$M$3:$X$3,'C2_TimelineA'!$M27:$X27)</f>
        <v>1.1940522965289999</v>
      </c>
      <c r="CI21" s="31">
        <f>_xlfn.XLOOKUP(CI$14,'C2_TimelineA'!$M$3:$X$3,'C2_TimelineA'!$M27:$X27)</f>
        <v>1.1940522965289999</v>
      </c>
      <c r="CJ21" s="31">
        <f>_xlfn.XLOOKUP(CJ$14,'C2_TimelineA'!$M$3:$X$3,'C2_TimelineA'!$M27:$X27)</f>
        <v>1.1940522965289999</v>
      </c>
      <c r="CK21" s="31">
        <f>_xlfn.XLOOKUP(CK$14,'C2_TimelineA'!$M$3:$X$3,'C2_TimelineA'!$M27:$X27)</f>
        <v>1.1940522965289999</v>
      </c>
      <c r="CL21" s="31">
        <f>_xlfn.XLOOKUP(CL$14,'C2_TimelineA'!$M$3:$X$3,'C2_TimelineA'!$M27:$X27)</f>
        <v>1.1940522965289999</v>
      </c>
      <c r="CM21" s="31">
        <f>_xlfn.XLOOKUP(CM$14,'C2_TimelineA'!$M$3:$X$3,'C2_TimelineA'!$M27:$X27)</f>
        <v>1.1940522965289999</v>
      </c>
      <c r="CN21" s="31">
        <f>_xlfn.XLOOKUP(CN$14,'C2_TimelineA'!$M$3:$X$3,'C2_TimelineA'!$M27:$X27)</f>
        <v>1.1940522965289999</v>
      </c>
      <c r="CO21" s="31">
        <f>_xlfn.XLOOKUP(CO$14,'C2_TimelineA'!$M$3:$X$3,'C2_TimelineA'!$M27:$X27)</f>
        <v>1.1940522965289999</v>
      </c>
      <c r="CP21" s="31">
        <f>_xlfn.XLOOKUP(CP$14,'C2_TimelineA'!$M$3:$X$3,'C2_TimelineA'!$M27:$X27)</f>
        <v>1.22987386542487</v>
      </c>
      <c r="CQ21" s="31">
        <f>_xlfn.XLOOKUP(CQ$14,'C2_TimelineA'!$M$3:$X$3,'C2_TimelineA'!$M27:$X27)</f>
        <v>1.22987386542487</v>
      </c>
      <c r="CR21" s="31">
        <f>_xlfn.XLOOKUP(CR$14,'C2_TimelineA'!$M$3:$X$3,'C2_TimelineA'!$M27:$X27)</f>
        <v>1.22987386542487</v>
      </c>
      <c r="CS21" s="31">
        <f>_xlfn.XLOOKUP(CS$14,'C2_TimelineA'!$M$3:$X$3,'C2_TimelineA'!$M27:$X27)</f>
        <v>1.22987386542487</v>
      </c>
      <c r="CT21" s="31">
        <f>_xlfn.XLOOKUP(CT$14,'C2_TimelineA'!$M$3:$X$3,'C2_TimelineA'!$M27:$X27)</f>
        <v>1.22987386542487</v>
      </c>
      <c r="CU21" s="31">
        <f>_xlfn.XLOOKUP(CU$14,'C2_TimelineA'!$M$3:$X$3,'C2_TimelineA'!$M27:$X27)</f>
        <v>1.22987386542487</v>
      </c>
      <c r="CV21" s="31">
        <f>_xlfn.XLOOKUP(CV$14,'C2_TimelineA'!$M$3:$X$3,'C2_TimelineA'!$M27:$X27)</f>
        <v>1.22987386542487</v>
      </c>
      <c r="CW21" s="31">
        <f>_xlfn.XLOOKUP(CW$14,'C2_TimelineA'!$M$3:$X$3,'C2_TimelineA'!$M27:$X27)</f>
        <v>1.22987386542487</v>
      </c>
      <c r="CX21" s="31">
        <f>_xlfn.XLOOKUP(CX$14,'C2_TimelineA'!$M$3:$X$3,'C2_TimelineA'!$M27:$X27)</f>
        <v>1.22987386542487</v>
      </c>
      <c r="CY21" s="31">
        <f>_xlfn.XLOOKUP(CY$14,'C2_TimelineA'!$M$3:$X$3,'C2_TimelineA'!$M27:$X27)</f>
        <v>1.22987386542487</v>
      </c>
      <c r="CZ21" s="31">
        <f>_xlfn.XLOOKUP(CZ$14,'C2_TimelineA'!$M$3:$X$3,'C2_TimelineA'!$M27:$X27)</f>
        <v>1.22987386542487</v>
      </c>
      <c r="DA21" s="31">
        <f>_xlfn.XLOOKUP(DA$14,'C2_TimelineA'!$M$3:$X$3,'C2_TimelineA'!$M27:$X27)</f>
        <v>1.22987386542487</v>
      </c>
      <c r="DB21" s="31">
        <f>_xlfn.XLOOKUP(DB$14,'C2_TimelineA'!$M$3:$X$3,'C2_TimelineA'!$M27:$X27)</f>
        <v>1.2667700813876159</v>
      </c>
      <c r="DC21" s="31">
        <f>_xlfn.XLOOKUP(DC$14,'C2_TimelineA'!$M$3:$X$3,'C2_TimelineA'!$M27:$X27)</f>
        <v>1.2667700813876159</v>
      </c>
      <c r="DD21" s="31">
        <f>_xlfn.XLOOKUP(DD$14,'C2_TimelineA'!$M$3:$X$3,'C2_TimelineA'!$M27:$X27)</f>
        <v>1.2667700813876159</v>
      </c>
      <c r="DE21" s="31">
        <f>_xlfn.XLOOKUP(DE$14,'C2_TimelineA'!$M$3:$X$3,'C2_TimelineA'!$M27:$X27)</f>
        <v>1.2667700813876159</v>
      </c>
      <c r="DF21" s="31">
        <f>_xlfn.XLOOKUP(DF$14,'C2_TimelineA'!$M$3:$X$3,'C2_TimelineA'!$M27:$X27)</f>
        <v>1.2667700813876159</v>
      </c>
      <c r="DG21" s="31">
        <f>_xlfn.XLOOKUP(DG$14,'C2_TimelineA'!$M$3:$X$3,'C2_TimelineA'!$M27:$X27)</f>
        <v>1.2667700813876159</v>
      </c>
      <c r="DH21" s="31">
        <f>_xlfn.XLOOKUP(DH$14,'C2_TimelineA'!$M$3:$X$3,'C2_TimelineA'!$M27:$X27)</f>
        <v>1.2667700813876159</v>
      </c>
      <c r="DI21" s="31">
        <f>_xlfn.XLOOKUP(DI$14,'C2_TimelineA'!$M$3:$X$3,'C2_TimelineA'!$M27:$X27)</f>
        <v>1.2667700813876159</v>
      </c>
      <c r="DJ21" s="31">
        <f>_xlfn.XLOOKUP(DJ$14,'C2_TimelineA'!$M$3:$X$3,'C2_TimelineA'!$M27:$X27)</f>
        <v>1.2667700813876159</v>
      </c>
      <c r="DK21" s="31">
        <f>_xlfn.XLOOKUP(DK$14,'C2_TimelineA'!$M$3:$X$3,'C2_TimelineA'!$M27:$X27)</f>
        <v>1.2667700813876159</v>
      </c>
      <c r="DL21" s="31">
        <f>_xlfn.XLOOKUP(DL$14,'C2_TimelineA'!$M$3:$X$3,'C2_TimelineA'!$M27:$X27)</f>
        <v>1.2667700813876159</v>
      </c>
      <c r="DM21" s="31">
        <f>_xlfn.XLOOKUP(DM$14,'C2_TimelineA'!$M$3:$X$3,'C2_TimelineA'!$M27:$X27)</f>
        <v>1.2667700813876159</v>
      </c>
      <c r="DN21" s="31">
        <f>_xlfn.XLOOKUP(DN$14,'C2_TimelineA'!$M$3:$X$3,'C2_TimelineA'!$M27:$X27)</f>
        <v>1.3047731838292445</v>
      </c>
      <c r="DO21" s="31">
        <f>_xlfn.XLOOKUP(DO$14,'C2_TimelineA'!$M$3:$X$3,'C2_TimelineA'!$M27:$X27)</f>
        <v>1.3047731838292445</v>
      </c>
      <c r="DP21" s="31">
        <f>_xlfn.XLOOKUP(DP$14,'C2_TimelineA'!$M$3:$X$3,'C2_TimelineA'!$M27:$X27)</f>
        <v>1.3047731838292445</v>
      </c>
      <c r="DQ21" s="31">
        <f>_xlfn.XLOOKUP(DQ$14,'C2_TimelineA'!$M$3:$X$3,'C2_TimelineA'!$M27:$X27)</f>
        <v>1.3047731838292445</v>
      </c>
      <c r="DR21" s="31">
        <f>_xlfn.XLOOKUP(DR$14,'C2_TimelineA'!$M$3:$X$3,'C2_TimelineA'!$M27:$X27)</f>
        <v>1.3047731838292445</v>
      </c>
      <c r="DS21" s="31">
        <f>_xlfn.XLOOKUP(DS$14,'C2_TimelineA'!$M$3:$X$3,'C2_TimelineA'!$M27:$X27)</f>
        <v>1.3047731838292445</v>
      </c>
      <c r="DT21" s="31">
        <f>_xlfn.XLOOKUP(DT$14,'C2_TimelineA'!$M$3:$X$3,'C2_TimelineA'!$M27:$X27)</f>
        <v>1.3047731838292445</v>
      </c>
      <c r="DU21" s="31">
        <f>_xlfn.XLOOKUP(DU$14,'C2_TimelineA'!$M$3:$X$3,'C2_TimelineA'!$M27:$X27)</f>
        <v>1.3047731838292445</v>
      </c>
      <c r="DV21" s="31">
        <f>_xlfn.XLOOKUP(DV$14,'C2_TimelineA'!$M$3:$X$3,'C2_TimelineA'!$M27:$X27)</f>
        <v>1.3047731838292445</v>
      </c>
      <c r="DW21" s="31">
        <f>_xlfn.XLOOKUP(DW$14,'C2_TimelineA'!$M$3:$X$3,'C2_TimelineA'!$M27:$X27)</f>
        <v>1.3047731838292445</v>
      </c>
      <c r="DX21" s="31">
        <f>_xlfn.XLOOKUP(DX$14,'C2_TimelineA'!$M$3:$X$3,'C2_TimelineA'!$M27:$X27)</f>
        <v>1.3047731838292445</v>
      </c>
      <c r="DY21" s="31">
        <f>_xlfn.XLOOKUP(DY$14,'C2_TimelineA'!$M$3:$X$3,'C2_TimelineA'!$M27:$X27)</f>
        <v>1.3047731838292445</v>
      </c>
      <c r="DZ21" s="31">
        <f>_xlfn.XLOOKUP(DZ$14,'C2_TimelineA'!$M$3:$X$3,'C2_TimelineA'!$M27:$X27)</f>
        <v>1.3439163793441218</v>
      </c>
      <c r="EA21" s="31">
        <f>_xlfn.XLOOKUP(EA$14,'C2_TimelineA'!$M$3:$X$3,'C2_TimelineA'!$M27:$X27)</f>
        <v>1.3439163793441218</v>
      </c>
      <c r="EB21" s="31">
        <f>_xlfn.XLOOKUP(EB$14,'C2_TimelineA'!$M$3:$X$3,'C2_TimelineA'!$M27:$X27)</f>
        <v>1.3439163793441218</v>
      </c>
    </row>
    <row r="22" spans="1:133" outlineLevel="1" x14ac:dyDescent="0.25">
      <c r="D22" s="23" t="str">
        <f>'C2_TimelineA'!D28</f>
        <v>CPI</v>
      </c>
      <c r="H22" s="9" t="s">
        <v>28</v>
      </c>
      <c r="M22" s="31">
        <f>_xlfn.XLOOKUP(M$14,'C2_TimelineA'!$M$3:$X$3,'C2_TimelineA'!$M28:$X28)</f>
        <v>1</v>
      </c>
      <c r="N22" s="31">
        <f>_xlfn.XLOOKUP(N$14,'C2_TimelineA'!$M$3:$X$3,'C2_TimelineA'!$M28:$X28)</f>
        <v>1</v>
      </c>
      <c r="O22" s="31">
        <f>_xlfn.XLOOKUP(O$14,'C2_TimelineA'!$M$3:$X$3,'C2_TimelineA'!$M28:$X28)</f>
        <v>1</v>
      </c>
      <c r="P22" s="31">
        <f>_xlfn.XLOOKUP(P$14,'C2_TimelineA'!$M$3:$X$3,'C2_TimelineA'!$M28:$X28)</f>
        <v>1</v>
      </c>
      <c r="Q22" s="31">
        <f>_xlfn.XLOOKUP(Q$14,'C2_TimelineA'!$M$3:$X$3,'C2_TimelineA'!$M28:$X28)</f>
        <v>1</v>
      </c>
      <c r="R22" s="31">
        <f>_xlfn.XLOOKUP(R$14,'C2_TimelineA'!$M$3:$X$3,'C2_TimelineA'!$M28:$X28)</f>
        <v>1</v>
      </c>
      <c r="S22" s="31">
        <f>_xlfn.XLOOKUP(S$14,'C2_TimelineA'!$M$3:$X$3,'C2_TimelineA'!$M28:$X28)</f>
        <v>1</v>
      </c>
      <c r="T22" s="31">
        <f>_xlfn.XLOOKUP(T$14,'C2_TimelineA'!$M$3:$X$3,'C2_TimelineA'!$M28:$X28)</f>
        <v>1</v>
      </c>
      <c r="U22" s="31">
        <f>_xlfn.XLOOKUP(U$14,'C2_TimelineA'!$M$3:$X$3,'C2_TimelineA'!$M28:$X28)</f>
        <v>1</v>
      </c>
      <c r="V22" s="31">
        <f>_xlfn.XLOOKUP(V$14,'C2_TimelineA'!$M$3:$X$3,'C2_TimelineA'!$M28:$X28)</f>
        <v>1.02</v>
      </c>
      <c r="W22" s="31">
        <f>_xlfn.XLOOKUP(W$14,'C2_TimelineA'!$M$3:$X$3,'C2_TimelineA'!$M28:$X28)</f>
        <v>1.02</v>
      </c>
      <c r="X22" s="31">
        <f>_xlfn.XLOOKUP(X$14,'C2_TimelineA'!$M$3:$X$3,'C2_TimelineA'!$M28:$X28)</f>
        <v>1.02</v>
      </c>
      <c r="Y22" s="31">
        <f>_xlfn.XLOOKUP(Y$14,'C2_TimelineA'!$M$3:$X$3,'C2_TimelineA'!$M28:$X28)</f>
        <v>1.02</v>
      </c>
      <c r="Z22" s="31">
        <f>_xlfn.XLOOKUP(Z$14,'C2_TimelineA'!$M$3:$X$3,'C2_TimelineA'!$M28:$X28)</f>
        <v>1.02</v>
      </c>
      <c r="AA22" s="31">
        <f>_xlfn.XLOOKUP(AA$14,'C2_TimelineA'!$M$3:$X$3,'C2_TimelineA'!$M28:$X28)</f>
        <v>1.02</v>
      </c>
      <c r="AB22" s="31">
        <f>_xlfn.XLOOKUP(AB$14,'C2_TimelineA'!$M$3:$X$3,'C2_TimelineA'!$M28:$X28)</f>
        <v>1.02</v>
      </c>
      <c r="AC22" s="31">
        <f>_xlfn.XLOOKUP(AC$14,'C2_TimelineA'!$M$3:$X$3,'C2_TimelineA'!$M28:$X28)</f>
        <v>1.02</v>
      </c>
      <c r="AD22" s="31">
        <f>_xlfn.XLOOKUP(AD$14,'C2_TimelineA'!$M$3:$X$3,'C2_TimelineA'!$M28:$X28)</f>
        <v>1.02</v>
      </c>
      <c r="AE22" s="31">
        <f>_xlfn.XLOOKUP(AE$14,'C2_TimelineA'!$M$3:$X$3,'C2_TimelineA'!$M28:$X28)</f>
        <v>1.02</v>
      </c>
      <c r="AF22" s="31">
        <f>_xlfn.XLOOKUP(AF$14,'C2_TimelineA'!$M$3:$X$3,'C2_TimelineA'!$M28:$X28)</f>
        <v>1.02</v>
      </c>
      <c r="AG22" s="31">
        <f>_xlfn.XLOOKUP(AG$14,'C2_TimelineA'!$M$3:$X$3,'C2_TimelineA'!$M28:$X28)</f>
        <v>1.02</v>
      </c>
      <c r="AH22" s="31">
        <f>_xlfn.XLOOKUP(AH$14,'C2_TimelineA'!$M$3:$X$3,'C2_TimelineA'!$M28:$X28)</f>
        <v>1.0404</v>
      </c>
      <c r="AI22" s="31">
        <f>_xlfn.XLOOKUP(AI$14,'C2_TimelineA'!$M$3:$X$3,'C2_TimelineA'!$M28:$X28)</f>
        <v>1.0404</v>
      </c>
      <c r="AJ22" s="31">
        <f>_xlfn.XLOOKUP(AJ$14,'C2_TimelineA'!$M$3:$X$3,'C2_TimelineA'!$M28:$X28)</f>
        <v>1.0404</v>
      </c>
      <c r="AK22" s="31">
        <f>_xlfn.XLOOKUP(AK$14,'C2_TimelineA'!$M$3:$X$3,'C2_TimelineA'!$M28:$X28)</f>
        <v>1.0404</v>
      </c>
      <c r="AL22" s="31">
        <f>_xlfn.XLOOKUP(AL$14,'C2_TimelineA'!$M$3:$X$3,'C2_TimelineA'!$M28:$X28)</f>
        <v>1.0404</v>
      </c>
      <c r="AM22" s="31">
        <f>_xlfn.XLOOKUP(AM$14,'C2_TimelineA'!$M$3:$X$3,'C2_TimelineA'!$M28:$X28)</f>
        <v>1.0404</v>
      </c>
      <c r="AN22" s="31">
        <f>_xlfn.XLOOKUP(AN$14,'C2_TimelineA'!$M$3:$X$3,'C2_TimelineA'!$M28:$X28)</f>
        <v>1.0404</v>
      </c>
      <c r="AO22" s="31">
        <f>_xlfn.XLOOKUP(AO$14,'C2_TimelineA'!$M$3:$X$3,'C2_TimelineA'!$M28:$X28)</f>
        <v>1.0404</v>
      </c>
      <c r="AP22" s="31">
        <f>_xlfn.XLOOKUP(AP$14,'C2_TimelineA'!$M$3:$X$3,'C2_TimelineA'!$M28:$X28)</f>
        <v>1.0404</v>
      </c>
      <c r="AQ22" s="31">
        <f>_xlfn.XLOOKUP(AQ$14,'C2_TimelineA'!$M$3:$X$3,'C2_TimelineA'!$M28:$X28)</f>
        <v>1.0404</v>
      </c>
      <c r="AR22" s="31">
        <f>_xlfn.XLOOKUP(AR$14,'C2_TimelineA'!$M$3:$X$3,'C2_TimelineA'!$M28:$X28)</f>
        <v>1.0404</v>
      </c>
      <c r="AS22" s="31">
        <f>_xlfn.XLOOKUP(AS$14,'C2_TimelineA'!$M$3:$X$3,'C2_TimelineA'!$M28:$X28)</f>
        <v>1.0404</v>
      </c>
      <c r="AT22" s="31">
        <f>_xlfn.XLOOKUP(AT$14,'C2_TimelineA'!$M$3:$X$3,'C2_TimelineA'!$M28:$X28)</f>
        <v>1.0612079999999999</v>
      </c>
      <c r="AU22" s="31">
        <f>_xlfn.XLOOKUP(AU$14,'C2_TimelineA'!$M$3:$X$3,'C2_TimelineA'!$M28:$X28)</f>
        <v>1.0612079999999999</v>
      </c>
      <c r="AV22" s="31">
        <f>_xlfn.XLOOKUP(AV$14,'C2_TimelineA'!$M$3:$X$3,'C2_TimelineA'!$M28:$X28)</f>
        <v>1.0612079999999999</v>
      </c>
      <c r="AW22" s="31">
        <f>_xlfn.XLOOKUP(AW$14,'C2_TimelineA'!$M$3:$X$3,'C2_TimelineA'!$M28:$X28)</f>
        <v>1.0612079999999999</v>
      </c>
      <c r="AX22" s="31">
        <f>_xlfn.XLOOKUP(AX$14,'C2_TimelineA'!$M$3:$X$3,'C2_TimelineA'!$M28:$X28)</f>
        <v>1.0612079999999999</v>
      </c>
      <c r="AY22" s="31">
        <f>_xlfn.XLOOKUP(AY$14,'C2_TimelineA'!$M$3:$X$3,'C2_TimelineA'!$M28:$X28)</f>
        <v>1.0612079999999999</v>
      </c>
      <c r="AZ22" s="31">
        <f>_xlfn.XLOOKUP(AZ$14,'C2_TimelineA'!$M$3:$X$3,'C2_TimelineA'!$M28:$X28)</f>
        <v>1.0612079999999999</v>
      </c>
      <c r="BA22" s="31">
        <f>_xlfn.XLOOKUP(BA$14,'C2_TimelineA'!$M$3:$X$3,'C2_TimelineA'!$M28:$X28)</f>
        <v>1.0612079999999999</v>
      </c>
      <c r="BB22" s="31">
        <f>_xlfn.XLOOKUP(BB$14,'C2_TimelineA'!$M$3:$X$3,'C2_TimelineA'!$M28:$X28)</f>
        <v>1.0612079999999999</v>
      </c>
      <c r="BC22" s="31">
        <f>_xlfn.XLOOKUP(BC$14,'C2_TimelineA'!$M$3:$X$3,'C2_TimelineA'!$M28:$X28)</f>
        <v>1.0612079999999999</v>
      </c>
      <c r="BD22" s="31">
        <f>_xlfn.XLOOKUP(BD$14,'C2_TimelineA'!$M$3:$X$3,'C2_TimelineA'!$M28:$X28)</f>
        <v>1.0612079999999999</v>
      </c>
      <c r="BE22" s="31">
        <f>_xlfn.XLOOKUP(BE$14,'C2_TimelineA'!$M$3:$X$3,'C2_TimelineA'!$M28:$X28)</f>
        <v>1.0612079999999999</v>
      </c>
      <c r="BF22" s="31">
        <f>_xlfn.XLOOKUP(BF$14,'C2_TimelineA'!$M$3:$X$3,'C2_TimelineA'!$M28:$X28)</f>
        <v>1.08243216</v>
      </c>
      <c r="BG22" s="31">
        <f>_xlfn.XLOOKUP(BG$14,'C2_TimelineA'!$M$3:$X$3,'C2_TimelineA'!$M28:$X28)</f>
        <v>1.08243216</v>
      </c>
      <c r="BH22" s="31">
        <f>_xlfn.XLOOKUP(BH$14,'C2_TimelineA'!$M$3:$X$3,'C2_TimelineA'!$M28:$X28)</f>
        <v>1.08243216</v>
      </c>
      <c r="BI22" s="31">
        <f>_xlfn.XLOOKUP(BI$14,'C2_TimelineA'!$M$3:$X$3,'C2_TimelineA'!$M28:$X28)</f>
        <v>1.08243216</v>
      </c>
      <c r="BJ22" s="31">
        <f>_xlfn.XLOOKUP(BJ$14,'C2_TimelineA'!$M$3:$X$3,'C2_TimelineA'!$M28:$X28)</f>
        <v>1.08243216</v>
      </c>
      <c r="BK22" s="31">
        <f>_xlfn.XLOOKUP(BK$14,'C2_TimelineA'!$M$3:$X$3,'C2_TimelineA'!$M28:$X28)</f>
        <v>1.08243216</v>
      </c>
      <c r="BL22" s="31">
        <f>_xlfn.XLOOKUP(BL$14,'C2_TimelineA'!$M$3:$X$3,'C2_TimelineA'!$M28:$X28)</f>
        <v>1.08243216</v>
      </c>
      <c r="BM22" s="31">
        <f>_xlfn.XLOOKUP(BM$14,'C2_TimelineA'!$M$3:$X$3,'C2_TimelineA'!$M28:$X28)</f>
        <v>1.08243216</v>
      </c>
      <c r="BN22" s="31">
        <f>_xlfn.XLOOKUP(BN$14,'C2_TimelineA'!$M$3:$X$3,'C2_TimelineA'!$M28:$X28)</f>
        <v>1.08243216</v>
      </c>
      <c r="BO22" s="31">
        <f>_xlfn.XLOOKUP(BO$14,'C2_TimelineA'!$M$3:$X$3,'C2_TimelineA'!$M28:$X28)</f>
        <v>1.08243216</v>
      </c>
      <c r="BP22" s="31">
        <f>_xlfn.XLOOKUP(BP$14,'C2_TimelineA'!$M$3:$X$3,'C2_TimelineA'!$M28:$X28)</f>
        <v>1.08243216</v>
      </c>
      <c r="BQ22" s="31">
        <f>_xlfn.XLOOKUP(BQ$14,'C2_TimelineA'!$M$3:$X$3,'C2_TimelineA'!$M28:$X28)</f>
        <v>1.08243216</v>
      </c>
      <c r="BR22" s="31">
        <f>_xlfn.XLOOKUP(BR$14,'C2_TimelineA'!$M$3:$X$3,'C2_TimelineA'!$M28:$X28)</f>
        <v>1.1040808032</v>
      </c>
      <c r="BS22" s="31">
        <f>_xlfn.XLOOKUP(BS$14,'C2_TimelineA'!$M$3:$X$3,'C2_TimelineA'!$M28:$X28)</f>
        <v>1.1040808032</v>
      </c>
      <c r="BT22" s="31">
        <f>_xlfn.XLOOKUP(BT$14,'C2_TimelineA'!$M$3:$X$3,'C2_TimelineA'!$M28:$X28)</f>
        <v>1.1040808032</v>
      </c>
      <c r="BU22" s="31">
        <f>_xlfn.XLOOKUP(BU$14,'C2_TimelineA'!$M$3:$X$3,'C2_TimelineA'!$M28:$X28)</f>
        <v>1.1040808032</v>
      </c>
      <c r="BV22" s="31">
        <f>_xlfn.XLOOKUP(BV$14,'C2_TimelineA'!$M$3:$X$3,'C2_TimelineA'!$M28:$X28)</f>
        <v>1.1040808032</v>
      </c>
      <c r="BW22" s="31">
        <f>_xlfn.XLOOKUP(BW$14,'C2_TimelineA'!$M$3:$X$3,'C2_TimelineA'!$M28:$X28)</f>
        <v>1.1040808032</v>
      </c>
      <c r="BX22" s="31">
        <f>_xlfn.XLOOKUP(BX$14,'C2_TimelineA'!$M$3:$X$3,'C2_TimelineA'!$M28:$X28)</f>
        <v>1.1040808032</v>
      </c>
      <c r="BY22" s="31">
        <f>_xlfn.XLOOKUP(BY$14,'C2_TimelineA'!$M$3:$X$3,'C2_TimelineA'!$M28:$X28)</f>
        <v>1.1040808032</v>
      </c>
      <c r="BZ22" s="31">
        <f>_xlfn.XLOOKUP(BZ$14,'C2_TimelineA'!$M$3:$X$3,'C2_TimelineA'!$M28:$X28)</f>
        <v>1.1040808032</v>
      </c>
      <c r="CA22" s="31">
        <f>_xlfn.XLOOKUP(CA$14,'C2_TimelineA'!$M$3:$X$3,'C2_TimelineA'!$M28:$X28)</f>
        <v>1.1040808032</v>
      </c>
      <c r="CB22" s="31">
        <f>_xlfn.XLOOKUP(CB$14,'C2_TimelineA'!$M$3:$X$3,'C2_TimelineA'!$M28:$X28)</f>
        <v>1.1040808032</v>
      </c>
      <c r="CC22" s="31">
        <f>_xlfn.XLOOKUP(CC$14,'C2_TimelineA'!$M$3:$X$3,'C2_TimelineA'!$M28:$X28)</f>
        <v>1.1040808032</v>
      </c>
      <c r="CD22" s="31">
        <f>_xlfn.XLOOKUP(CD$14,'C2_TimelineA'!$M$3:$X$3,'C2_TimelineA'!$M28:$X28)</f>
        <v>1.1261624192640001</v>
      </c>
      <c r="CE22" s="31">
        <f>_xlfn.XLOOKUP(CE$14,'C2_TimelineA'!$M$3:$X$3,'C2_TimelineA'!$M28:$X28)</f>
        <v>1.1261624192640001</v>
      </c>
      <c r="CF22" s="31">
        <f>_xlfn.XLOOKUP(CF$14,'C2_TimelineA'!$M$3:$X$3,'C2_TimelineA'!$M28:$X28)</f>
        <v>1.1261624192640001</v>
      </c>
      <c r="CG22" s="31">
        <f>_xlfn.XLOOKUP(CG$14,'C2_TimelineA'!$M$3:$X$3,'C2_TimelineA'!$M28:$X28)</f>
        <v>1.1261624192640001</v>
      </c>
      <c r="CH22" s="31">
        <f>_xlfn.XLOOKUP(CH$14,'C2_TimelineA'!$M$3:$X$3,'C2_TimelineA'!$M28:$X28)</f>
        <v>1.1261624192640001</v>
      </c>
      <c r="CI22" s="31">
        <f>_xlfn.XLOOKUP(CI$14,'C2_TimelineA'!$M$3:$X$3,'C2_TimelineA'!$M28:$X28)</f>
        <v>1.1261624192640001</v>
      </c>
      <c r="CJ22" s="31">
        <f>_xlfn.XLOOKUP(CJ$14,'C2_TimelineA'!$M$3:$X$3,'C2_TimelineA'!$M28:$X28)</f>
        <v>1.1261624192640001</v>
      </c>
      <c r="CK22" s="31">
        <f>_xlfn.XLOOKUP(CK$14,'C2_TimelineA'!$M$3:$X$3,'C2_TimelineA'!$M28:$X28)</f>
        <v>1.1261624192640001</v>
      </c>
      <c r="CL22" s="31">
        <f>_xlfn.XLOOKUP(CL$14,'C2_TimelineA'!$M$3:$X$3,'C2_TimelineA'!$M28:$X28)</f>
        <v>1.1261624192640001</v>
      </c>
      <c r="CM22" s="31">
        <f>_xlfn.XLOOKUP(CM$14,'C2_TimelineA'!$M$3:$X$3,'C2_TimelineA'!$M28:$X28)</f>
        <v>1.1261624192640001</v>
      </c>
      <c r="CN22" s="31">
        <f>_xlfn.XLOOKUP(CN$14,'C2_TimelineA'!$M$3:$X$3,'C2_TimelineA'!$M28:$X28)</f>
        <v>1.1261624192640001</v>
      </c>
      <c r="CO22" s="31">
        <f>_xlfn.XLOOKUP(CO$14,'C2_TimelineA'!$M$3:$X$3,'C2_TimelineA'!$M28:$X28)</f>
        <v>1.1261624192640001</v>
      </c>
      <c r="CP22" s="31">
        <f>_xlfn.XLOOKUP(CP$14,'C2_TimelineA'!$M$3:$X$3,'C2_TimelineA'!$M28:$X28)</f>
        <v>1.1486856676492798</v>
      </c>
      <c r="CQ22" s="31">
        <f>_xlfn.XLOOKUP(CQ$14,'C2_TimelineA'!$M$3:$X$3,'C2_TimelineA'!$M28:$X28)</f>
        <v>1.1486856676492798</v>
      </c>
      <c r="CR22" s="31">
        <f>_xlfn.XLOOKUP(CR$14,'C2_TimelineA'!$M$3:$X$3,'C2_TimelineA'!$M28:$X28)</f>
        <v>1.1486856676492798</v>
      </c>
      <c r="CS22" s="31">
        <f>_xlfn.XLOOKUP(CS$14,'C2_TimelineA'!$M$3:$X$3,'C2_TimelineA'!$M28:$X28)</f>
        <v>1.1486856676492798</v>
      </c>
      <c r="CT22" s="31">
        <f>_xlfn.XLOOKUP(CT$14,'C2_TimelineA'!$M$3:$X$3,'C2_TimelineA'!$M28:$X28)</f>
        <v>1.1486856676492798</v>
      </c>
      <c r="CU22" s="31">
        <f>_xlfn.XLOOKUP(CU$14,'C2_TimelineA'!$M$3:$X$3,'C2_TimelineA'!$M28:$X28)</f>
        <v>1.1486856676492798</v>
      </c>
      <c r="CV22" s="31">
        <f>_xlfn.XLOOKUP(CV$14,'C2_TimelineA'!$M$3:$X$3,'C2_TimelineA'!$M28:$X28)</f>
        <v>1.1486856676492798</v>
      </c>
      <c r="CW22" s="31">
        <f>_xlfn.XLOOKUP(CW$14,'C2_TimelineA'!$M$3:$X$3,'C2_TimelineA'!$M28:$X28)</f>
        <v>1.1486856676492798</v>
      </c>
      <c r="CX22" s="31">
        <f>_xlfn.XLOOKUP(CX$14,'C2_TimelineA'!$M$3:$X$3,'C2_TimelineA'!$M28:$X28)</f>
        <v>1.1486856676492798</v>
      </c>
      <c r="CY22" s="31">
        <f>_xlfn.XLOOKUP(CY$14,'C2_TimelineA'!$M$3:$X$3,'C2_TimelineA'!$M28:$X28)</f>
        <v>1.1486856676492798</v>
      </c>
      <c r="CZ22" s="31">
        <f>_xlfn.XLOOKUP(CZ$14,'C2_TimelineA'!$M$3:$X$3,'C2_TimelineA'!$M28:$X28)</f>
        <v>1.1486856676492798</v>
      </c>
      <c r="DA22" s="31">
        <f>_xlfn.XLOOKUP(DA$14,'C2_TimelineA'!$M$3:$X$3,'C2_TimelineA'!$M28:$X28)</f>
        <v>1.1486856676492798</v>
      </c>
      <c r="DB22" s="31">
        <f>_xlfn.XLOOKUP(DB$14,'C2_TimelineA'!$M$3:$X$3,'C2_TimelineA'!$M28:$X28)</f>
        <v>1.1716593810022655</v>
      </c>
      <c r="DC22" s="31">
        <f>_xlfn.XLOOKUP(DC$14,'C2_TimelineA'!$M$3:$X$3,'C2_TimelineA'!$M28:$X28)</f>
        <v>1.1716593810022655</v>
      </c>
      <c r="DD22" s="31">
        <f>_xlfn.XLOOKUP(DD$14,'C2_TimelineA'!$M$3:$X$3,'C2_TimelineA'!$M28:$X28)</f>
        <v>1.1716593810022655</v>
      </c>
      <c r="DE22" s="31">
        <f>_xlfn.XLOOKUP(DE$14,'C2_TimelineA'!$M$3:$X$3,'C2_TimelineA'!$M28:$X28)</f>
        <v>1.1716593810022655</v>
      </c>
      <c r="DF22" s="31">
        <f>_xlfn.XLOOKUP(DF$14,'C2_TimelineA'!$M$3:$X$3,'C2_TimelineA'!$M28:$X28)</f>
        <v>1.1716593810022655</v>
      </c>
      <c r="DG22" s="31">
        <f>_xlfn.XLOOKUP(DG$14,'C2_TimelineA'!$M$3:$X$3,'C2_TimelineA'!$M28:$X28)</f>
        <v>1.1716593810022655</v>
      </c>
      <c r="DH22" s="31">
        <f>_xlfn.XLOOKUP(DH$14,'C2_TimelineA'!$M$3:$X$3,'C2_TimelineA'!$M28:$X28)</f>
        <v>1.1716593810022655</v>
      </c>
      <c r="DI22" s="31">
        <f>_xlfn.XLOOKUP(DI$14,'C2_TimelineA'!$M$3:$X$3,'C2_TimelineA'!$M28:$X28)</f>
        <v>1.1716593810022655</v>
      </c>
      <c r="DJ22" s="31">
        <f>_xlfn.XLOOKUP(DJ$14,'C2_TimelineA'!$M$3:$X$3,'C2_TimelineA'!$M28:$X28)</f>
        <v>1.1716593810022655</v>
      </c>
      <c r="DK22" s="31">
        <f>_xlfn.XLOOKUP(DK$14,'C2_TimelineA'!$M$3:$X$3,'C2_TimelineA'!$M28:$X28)</f>
        <v>1.1716593810022655</v>
      </c>
      <c r="DL22" s="31">
        <f>_xlfn.XLOOKUP(DL$14,'C2_TimelineA'!$M$3:$X$3,'C2_TimelineA'!$M28:$X28)</f>
        <v>1.1716593810022655</v>
      </c>
      <c r="DM22" s="31">
        <f>_xlfn.XLOOKUP(DM$14,'C2_TimelineA'!$M$3:$X$3,'C2_TimelineA'!$M28:$X28)</f>
        <v>1.1716593810022655</v>
      </c>
      <c r="DN22" s="31">
        <f>_xlfn.XLOOKUP(DN$14,'C2_TimelineA'!$M$3:$X$3,'C2_TimelineA'!$M28:$X28)</f>
        <v>1.1950925686223108</v>
      </c>
      <c r="DO22" s="31">
        <f>_xlfn.XLOOKUP(DO$14,'C2_TimelineA'!$M$3:$X$3,'C2_TimelineA'!$M28:$X28)</f>
        <v>1.1950925686223108</v>
      </c>
      <c r="DP22" s="31">
        <f>_xlfn.XLOOKUP(DP$14,'C2_TimelineA'!$M$3:$X$3,'C2_TimelineA'!$M28:$X28)</f>
        <v>1.1950925686223108</v>
      </c>
      <c r="DQ22" s="31">
        <f>_xlfn.XLOOKUP(DQ$14,'C2_TimelineA'!$M$3:$X$3,'C2_TimelineA'!$M28:$X28)</f>
        <v>1.1950925686223108</v>
      </c>
      <c r="DR22" s="31">
        <f>_xlfn.XLOOKUP(DR$14,'C2_TimelineA'!$M$3:$X$3,'C2_TimelineA'!$M28:$X28)</f>
        <v>1.1950925686223108</v>
      </c>
      <c r="DS22" s="31">
        <f>_xlfn.XLOOKUP(DS$14,'C2_TimelineA'!$M$3:$X$3,'C2_TimelineA'!$M28:$X28)</f>
        <v>1.1950925686223108</v>
      </c>
      <c r="DT22" s="31">
        <f>_xlfn.XLOOKUP(DT$14,'C2_TimelineA'!$M$3:$X$3,'C2_TimelineA'!$M28:$X28)</f>
        <v>1.1950925686223108</v>
      </c>
      <c r="DU22" s="31">
        <f>_xlfn.XLOOKUP(DU$14,'C2_TimelineA'!$M$3:$X$3,'C2_TimelineA'!$M28:$X28)</f>
        <v>1.1950925686223108</v>
      </c>
      <c r="DV22" s="31">
        <f>_xlfn.XLOOKUP(DV$14,'C2_TimelineA'!$M$3:$X$3,'C2_TimelineA'!$M28:$X28)</f>
        <v>1.1950925686223108</v>
      </c>
      <c r="DW22" s="31">
        <f>_xlfn.XLOOKUP(DW$14,'C2_TimelineA'!$M$3:$X$3,'C2_TimelineA'!$M28:$X28)</f>
        <v>1.1950925686223108</v>
      </c>
      <c r="DX22" s="31">
        <f>_xlfn.XLOOKUP(DX$14,'C2_TimelineA'!$M$3:$X$3,'C2_TimelineA'!$M28:$X28)</f>
        <v>1.1950925686223108</v>
      </c>
      <c r="DY22" s="31">
        <f>_xlfn.XLOOKUP(DY$14,'C2_TimelineA'!$M$3:$X$3,'C2_TimelineA'!$M28:$X28)</f>
        <v>1.1950925686223108</v>
      </c>
      <c r="DZ22" s="31">
        <f>_xlfn.XLOOKUP(DZ$14,'C2_TimelineA'!$M$3:$X$3,'C2_TimelineA'!$M28:$X28)</f>
        <v>1.2189944199947571</v>
      </c>
      <c r="EA22" s="31">
        <f>_xlfn.XLOOKUP(EA$14,'C2_TimelineA'!$M$3:$X$3,'C2_TimelineA'!$M28:$X28)</f>
        <v>1.2189944199947571</v>
      </c>
      <c r="EB22" s="31">
        <f>_xlfn.XLOOKUP(EB$14,'C2_TimelineA'!$M$3:$X$3,'C2_TimelineA'!$M28:$X28)</f>
        <v>1.2189944199947571</v>
      </c>
    </row>
    <row r="23" spans="1:133" outlineLevel="1" x14ac:dyDescent="0.25"/>
    <row r="25" spans="1:133" ht="18.75" x14ac:dyDescent="0.3">
      <c r="A25" s="51"/>
      <c r="B25" s="51"/>
      <c r="C25" s="51" t="s">
        <v>83</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row>
    <row r="26" spans="1:133" outlineLevel="1" x14ac:dyDescent="0.25"/>
    <row r="27" spans="1:133" outlineLevel="1" x14ac:dyDescent="0.25">
      <c r="A27" s="3">
        <f>IFERROR((ABS(MAX(M5:EC5)-rEndDate)&gt;rTolerance)*1,1)</f>
        <v>0</v>
      </c>
      <c r="D27" s="34" t="s">
        <v>84</v>
      </c>
    </row>
    <row r="28" spans="1:133" outlineLevel="1" x14ac:dyDescent="0.25"/>
    <row r="30" spans="1:133" ht="18.75" x14ac:dyDescent="0.3">
      <c r="A30" s="51"/>
      <c r="B30" s="51" t="s">
        <v>1</v>
      </c>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row>
  </sheetData>
  <dataConsolidate/>
  <conditionalFormatting sqref="A2:A3 A27">
    <cfRule type="expression" dxfId="8" priority="1" stopIfTrue="1">
      <formula>A2=0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D41D-FD06-4FFF-9EE7-F964CE65A08A}">
  <sheetPr codeName="shtTimeline">
    <tabColor rgb="FF00B0F0"/>
    <outlinePr summaryBelow="0" summaryRight="0"/>
  </sheetPr>
  <dimension ref="A1:X36"/>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 ca="1">Model_Error</f>
        <v>0</v>
      </c>
      <c r="B2" t="str" cm="1">
        <f t="array" aca="1" ref="B2" ca="1">_xlfn.TEXTAFTER(CELL("filename",A1),"]")</f>
        <v>C2_TimelineA</v>
      </c>
      <c r="C2"/>
      <c r="D2"/>
      <c r="E2"/>
      <c r="F2"/>
      <c r="G2"/>
      <c r="H2"/>
      <c r="I2"/>
      <c r="M2" s="11">
        <f>M11</f>
        <v>1</v>
      </c>
      <c r="N2" s="11">
        <f t="shared" ref="N2:W2" si="0">N11</f>
        <v>2</v>
      </c>
      <c r="O2" s="11">
        <f t="shared" si="0"/>
        <v>3</v>
      </c>
      <c r="P2" s="11">
        <f t="shared" si="0"/>
        <v>4</v>
      </c>
      <c r="Q2" s="11">
        <f t="shared" si="0"/>
        <v>5</v>
      </c>
      <c r="R2" s="11">
        <f t="shared" si="0"/>
        <v>6</v>
      </c>
      <c r="S2" s="11">
        <f t="shared" si="0"/>
        <v>7</v>
      </c>
      <c r="T2" s="11">
        <f t="shared" si="0"/>
        <v>8</v>
      </c>
      <c r="U2" s="11">
        <f t="shared" si="0"/>
        <v>9</v>
      </c>
      <c r="V2" s="11">
        <f t="shared" si="0"/>
        <v>10</v>
      </c>
      <c r="W2" s="11">
        <f t="shared" si="0"/>
        <v>11</v>
      </c>
    </row>
    <row r="3" spans="1:24" x14ac:dyDescent="0.25">
      <c r="A3" s="3">
        <f>SUM(A4:A36)</f>
        <v>0</v>
      </c>
      <c r="M3" s="6">
        <f>M12</f>
        <v>2027</v>
      </c>
      <c r="N3" s="6">
        <f t="shared" ref="N3:W3" si="1">N12</f>
        <v>2028</v>
      </c>
      <c r="O3" s="6">
        <f t="shared" si="1"/>
        <v>2029</v>
      </c>
      <c r="P3" s="6">
        <f t="shared" si="1"/>
        <v>2030</v>
      </c>
      <c r="Q3" s="6">
        <f t="shared" si="1"/>
        <v>2031</v>
      </c>
      <c r="R3" s="6">
        <f t="shared" si="1"/>
        <v>2032</v>
      </c>
      <c r="S3" s="6">
        <f t="shared" si="1"/>
        <v>2033</v>
      </c>
      <c r="T3" s="6">
        <f t="shared" si="1"/>
        <v>2034</v>
      </c>
      <c r="U3" s="6">
        <f t="shared" si="1"/>
        <v>2035</v>
      </c>
      <c r="V3" s="6">
        <f t="shared" si="1"/>
        <v>2036</v>
      </c>
      <c r="W3" s="6">
        <f t="shared" si="1"/>
        <v>2037</v>
      </c>
    </row>
    <row r="4" spans="1:24" x14ac:dyDescent="0.25">
      <c r="C4" s="5"/>
      <c r="M4" s="8">
        <f t="shared" ref="M4:W4" si="2">M17</f>
        <v>46478</v>
      </c>
      <c r="N4" s="8">
        <f t="shared" si="2"/>
        <v>46753</v>
      </c>
      <c r="O4" s="8">
        <f t="shared" si="2"/>
        <v>47119</v>
      </c>
      <c r="P4" s="8">
        <f t="shared" si="2"/>
        <v>47484</v>
      </c>
      <c r="Q4" s="8">
        <f t="shared" si="2"/>
        <v>47849</v>
      </c>
      <c r="R4" s="8">
        <f t="shared" si="2"/>
        <v>48214</v>
      </c>
      <c r="S4" s="8">
        <f t="shared" si="2"/>
        <v>48580</v>
      </c>
      <c r="T4" s="8">
        <f t="shared" si="2"/>
        <v>48945</v>
      </c>
      <c r="U4" s="8">
        <f t="shared" si="2"/>
        <v>49310</v>
      </c>
      <c r="V4" s="8">
        <f t="shared" si="2"/>
        <v>49675</v>
      </c>
      <c r="W4" s="8">
        <f t="shared" si="2"/>
        <v>50041</v>
      </c>
    </row>
    <row r="5" spans="1:24" x14ac:dyDescent="0.25">
      <c r="C5" s="5"/>
      <c r="M5" s="8">
        <f t="shared" ref="M5:W5" si="3">M18</f>
        <v>46752</v>
      </c>
      <c r="N5" s="8">
        <f t="shared" si="3"/>
        <v>47118</v>
      </c>
      <c r="O5" s="8">
        <f t="shared" si="3"/>
        <v>47483</v>
      </c>
      <c r="P5" s="8">
        <f t="shared" si="3"/>
        <v>47848</v>
      </c>
      <c r="Q5" s="8">
        <f t="shared" si="3"/>
        <v>48213</v>
      </c>
      <c r="R5" s="8">
        <f t="shared" si="3"/>
        <v>48579</v>
      </c>
      <c r="S5" s="8">
        <f t="shared" si="3"/>
        <v>48944</v>
      </c>
      <c r="T5" s="8">
        <f t="shared" si="3"/>
        <v>49309</v>
      </c>
      <c r="U5" s="8">
        <f t="shared" si="3"/>
        <v>49674</v>
      </c>
      <c r="V5" s="8">
        <f t="shared" si="3"/>
        <v>50040</v>
      </c>
      <c r="W5" s="8">
        <f t="shared" si="3"/>
        <v>50130</v>
      </c>
    </row>
    <row r="6" spans="1:24" ht="17.25" x14ac:dyDescent="0.3">
      <c r="C6" s="5"/>
      <c r="D6" s="7"/>
      <c r="E6" s="7"/>
      <c r="F6" s="7"/>
      <c r="G6" s="7"/>
      <c r="H6" s="7"/>
      <c r="I6" s="7"/>
      <c r="M6" s="28">
        <f>M20</f>
        <v>0.75342465753424659</v>
      </c>
      <c r="N6" s="28">
        <f t="shared" ref="N6:W6" si="4">N20</f>
        <v>1</v>
      </c>
      <c r="O6" s="28">
        <f t="shared" si="4"/>
        <v>1</v>
      </c>
      <c r="P6" s="28">
        <f t="shared" si="4"/>
        <v>1</v>
      </c>
      <c r="Q6" s="28">
        <f t="shared" si="4"/>
        <v>1</v>
      </c>
      <c r="R6" s="28">
        <f t="shared" si="4"/>
        <v>1</v>
      </c>
      <c r="S6" s="28">
        <f t="shared" si="4"/>
        <v>1</v>
      </c>
      <c r="T6" s="28">
        <f t="shared" si="4"/>
        <v>1</v>
      </c>
      <c r="U6" s="28">
        <f t="shared" si="4"/>
        <v>1</v>
      </c>
      <c r="V6" s="28">
        <f t="shared" si="4"/>
        <v>1</v>
      </c>
      <c r="W6" s="28">
        <f t="shared" si="4"/>
        <v>0.24657534246575341</v>
      </c>
    </row>
    <row r="7" spans="1:24" x14ac:dyDescent="0.25">
      <c r="C7" s="5"/>
      <c r="M7" s="43">
        <f>M19</f>
        <v>275</v>
      </c>
      <c r="N7" s="43">
        <f t="shared" ref="N7:W7" si="5">N19</f>
        <v>366</v>
      </c>
      <c r="O7" s="43">
        <f t="shared" si="5"/>
        <v>365</v>
      </c>
      <c r="P7" s="43">
        <f t="shared" si="5"/>
        <v>365</v>
      </c>
      <c r="Q7" s="43">
        <f t="shared" si="5"/>
        <v>365</v>
      </c>
      <c r="R7" s="43">
        <f t="shared" si="5"/>
        <v>366</v>
      </c>
      <c r="S7" s="43">
        <f t="shared" si="5"/>
        <v>365</v>
      </c>
      <c r="T7" s="43">
        <f t="shared" si="5"/>
        <v>365</v>
      </c>
      <c r="U7" s="43">
        <f t="shared" si="5"/>
        <v>365</v>
      </c>
      <c r="V7" s="43">
        <f t="shared" si="5"/>
        <v>366</v>
      </c>
      <c r="W7" s="43">
        <f t="shared" si="5"/>
        <v>90</v>
      </c>
    </row>
    <row r="8" spans="1:24" x14ac:dyDescent="0.25">
      <c r="C8" s="5"/>
      <c r="H8" s="9" t="s">
        <v>0</v>
      </c>
    </row>
    <row r="9" spans="1:24" ht="18.75" x14ac:dyDescent="0.3">
      <c r="A9" s="51"/>
      <c r="B9" s="51"/>
      <c r="C9" s="51" t="s">
        <v>85</v>
      </c>
      <c r="D9" s="51"/>
      <c r="E9" s="51"/>
      <c r="F9" s="51"/>
      <c r="G9" s="51"/>
      <c r="H9" s="51"/>
      <c r="I9" s="51"/>
      <c r="J9" s="51"/>
      <c r="K9" s="51"/>
      <c r="L9" s="51"/>
      <c r="M9" s="51"/>
      <c r="N9" s="51"/>
      <c r="O9" s="51"/>
      <c r="P9" s="51"/>
      <c r="Q9" s="51"/>
      <c r="R9" s="51"/>
      <c r="S9" s="51"/>
      <c r="T9" s="51"/>
      <c r="U9" s="51"/>
      <c r="V9" s="51"/>
      <c r="W9" s="51"/>
      <c r="X9" s="51"/>
    </row>
    <row r="10" spans="1:24" outlineLevel="1" x14ac:dyDescent="0.25"/>
    <row r="11" spans="1:24" outlineLevel="1" x14ac:dyDescent="0.25">
      <c r="D11" s="23" t="s">
        <v>21</v>
      </c>
      <c r="H11" s="9" t="s">
        <v>28</v>
      </c>
      <c r="L11" s="10"/>
      <c r="M11" s="15">
        <f>L11+1</f>
        <v>1</v>
      </c>
      <c r="N11" s="15">
        <f t="shared" ref="N11:W11" si="6">M11+1</f>
        <v>2</v>
      </c>
      <c r="O11" s="15">
        <f t="shared" si="6"/>
        <v>3</v>
      </c>
      <c r="P11" s="15">
        <f t="shared" si="6"/>
        <v>4</v>
      </c>
      <c r="Q11" s="15">
        <f t="shared" si="6"/>
        <v>5</v>
      </c>
      <c r="R11" s="15">
        <f t="shared" si="6"/>
        <v>6</v>
      </c>
      <c r="S11" s="15">
        <f t="shared" si="6"/>
        <v>7</v>
      </c>
      <c r="T11" s="15">
        <f t="shared" si="6"/>
        <v>8</v>
      </c>
      <c r="U11" s="15">
        <f t="shared" si="6"/>
        <v>9</v>
      </c>
      <c r="V11" s="15">
        <f t="shared" si="6"/>
        <v>10</v>
      </c>
      <c r="W11" s="15">
        <f t="shared" si="6"/>
        <v>11</v>
      </c>
    </row>
    <row r="12" spans="1:24" outlineLevel="1" x14ac:dyDescent="0.25">
      <c r="D12" s="23" t="s">
        <v>24</v>
      </c>
      <c r="H12" s="9" t="s">
        <v>28</v>
      </c>
      <c r="M12" s="15">
        <f t="shared" ref="M12:W12" si="7">YEAR(rStartDate)+M11-1</f>
        <v>2027</v>
      </c>
      <c r="N12" s="15">
        <f t="shared" si="7"/>
        <v>2028</v>
      </c>
      <c r="O12" s="15">
        <f t="shared" si="7"/>
        <v>2029</v>
      </c>
      <c r="P12" s="15">
        <f t="shared" si="7"/>
        <v>2030</v>
      </c>
      <c r="Q12" s="15">
        <f t="shared" si="7"/>
        <v>2031</v>
      </c>
      <c r="R12" s="15">
        <f t="shared" si="7"/>
        <v>2032</v>
      </c>
      <c r="S12" s="15">
        <f t="shared" si="7"/>
        <v>2033</v>
      </c>
      <c r="T12" s="15">
        <f t="shared" si="7"/>
        <v>2034</v>
      </c>
      <c r="U12" s="15">
        <f t="shared" si="7"/>
        <v>2035</v>
      </c>
      <c r="V12" s="15">
        <f t="shared" si="7"/>
        <v>2036</v>
      </c>
      <c r="W12" s="15">
        <f t="shared" si="7"/>
        <v>2037</v>
      </c>
    </row>
    <row r="13" spans="1:24" outlineLevel="1" x14ac:dyDescent="0.25">
      <c r="D13" s="23" t="s">
        <v>42</v>
      </c>
      <c r="H13" s="9" t="s">
        <v>22</v>
      </c>
      <c r="M13" s="20">
        <f>DATE(M12,1,1)</f>
        <v>46388</v>
      </c>
      <c r="N13" s="20">
        <f t="shared" ref="N13:W13" si="8">DATE(N12,1,1)</f>
        <v>46753</v>
      </c>
      <c r="O13" s="20">
        <f t="shared" si="8"/>
        <v>47119</v>
      </c>
      <c r="P13" s="20">
        <f t="shared" si="8"/>
        <v>47484</v>
      </c>
      <c r="Q13" s="20">
        <f t="shared" si="8"/>
        <v>47849</v>
      </c>
      <c r="R13" s="20">
        <f t="shared" si="8"/>
        <v>48214</v>
      </c>
      <c r="S13" s="20">
        <f t="shared" si="8"/>
        <v>48580</v>
      </c>
      <c r="T13" s="20">
        <f t="shared" si="8"/>
        <v>48945</v>
      </c>
      <c r="U13" s="20">
        <f t="shared" si="8"/>
        <v>49310</v>
      </c>
      <c r="V13" s="20">
        <f t="shared" si="8"/>
        <v>49675</v>
      </c>
      <c r="W13" s="20">
        <f t="shared" si="8"/>
        <v>50041</v>
      </c>
    </row>
    <row r="14" spans="1:24" outlineLevel="1" x14ac:dyDescent="0.25">
      <c r="D14" s="23" t="s">
        <v>43</v>
      </c>
      <c r="H14" s="9" t="s">
        <v>22</v>
      </c>
      <c r="M14" s="20">
        <f>DATE(M12+1,1,1)-1</f>
        <v>46752</v>
      </c>
      <c r="N14" s="20">
        <f t="shared" ref="N14:W14" si="9">DATE(N12+1,1,1)-1</f>
        <v>47118</v>
      </c>
      <c r="O14" s="20">
        <f t="shared" si="9"/>
        <v>47483</v>
      </c>
      <c r="P14" s="20">
        <f t="shared" si="9"/>
        <v>47848</v>
      </c>
      <c r="Q14" s="20">
        <f t="shared" si="9"/>
        <v>48213</v>
      </c>
      <c r="R14" s="20">
        <f t="shared" si="9"/>
        <v>48579</v>
      </c>
      <c r="S14" s="20">
        <f t="shared" si="9"/>
        <v>48944</v>
      </c>
      <c r="T14" s="20">
        <f t="shared" si="9"/>
        <v>49309</v>
      </c>
      <c r="U14" s="20">
        <f t="shared" si="9"/>
        <v>49674</v>
      </c>
      <c r="V14" s="20">
        <f t="shared" si="9"/>
        <v>50040</v>
      </c>
      <c r="W14" s="20">
        <f t="shared" si="9"/>
        <v>50405</v>
      </c>
    </row>
    <row r="15" spans="1:24" outlineLevel="1" x14ac:dyDescent="0.25">
      <c r="D15" s="23" t="s">
        <v>44</v>
      </c>
      <c r="H15" s="9" t="s">
        <v>28</v>
      </c>
      <c r="M15" s="12">
        <f>M14-M13+1</f>
        <v>365</v>
      </c>
      <c r="N15" s="12">
        <f t="shared" ref="N15:W15" si="10">N14-N13+1</f>
        <v>366</v>
      </c>
      <c r="O15" s="12">
        <f t="shared" si="10"/>
        <v>365</v>
      </c>
      <c r="P15" s="12">
        <f t="shared" si="10"/>
        <v>365</v>
      </c>
      <c r="Q15" s="12">
        <f t="shared" si="10"/>
        <v>365</v>
      </c>
      <c r="R15" s="12">
        <f t="shared" si="10"/>
        <v>366</v>
      </c>
      <c r="S15" s="12">
        <f t="shared" si="10"/>
        <v>365</v>
      </c>
      <c r="T15" s="12">
        <f t="shared" si="10"/>
        <v>365</v>
      </c>
      <c r="U15" s="12">
        <f t="shared" si="10"/>
        <v>365</v>
      </c>
      <c r="V15" s="12">
        <f t="shared" si="10"/>
        <v>366</v>
      </c>
      <c r="W15" s="12">
        <f t="shared" si="10"/>
        <v>365</v>
      </c>
    </row>
    <row r="16" spans="1:24" outlineLevel="1" x14ac:dyDescent="0.25">
      <c r="D16" s="23"/>
      <c r="H16" s="9"/>
    </row>
    <row r="17" spans="1:24" outlineLevel="1" x14ac:dyDescent="0.25">
      <c r="D17" s="23" t="s">
        <v>3</v>
      </c>
      <c r="H17" s="9" t="s">
        <v>22</v>
      </c>
      <c r="M17" s="20">
        <f t="shared" ref="M17:W17" si="11">MAX(rStartDate,M$13)</f>
        <v>46478</v>
      </c>
      <c r="N17" s="20">
        <f t="shared" si="11"/>
        <v>46753</v>
      </c>
      <c r="O17" s="20">
        <f t="shared" si="11"/>
        <v>47119</v>
      </c>
      <c r="P17" s="20">
        <f t="shared" si="11"/>
        <v>47484</v>
      </c>
      <c r="Q17" s="20">
        <f t="shared" si="11"/>
        <v>47849</v>
      </c>
      <c r="R17" s="20">
        <f t="shared" si="11"/>
        <v>48214</v>
      </c>
      <c r="S17" s="20">
        <f t="shared" si="11"/>
        <v>48580</v>
      </c>
      <c r="T17" s="20">
        <f t="shared" si="11"/>
        <v>48945</v>
      </c>
      <c r="U17" s="20">
        <f t="shared" si="11"/>
        <v>49310</v>
      </c>
      <c r="V17" s="20">
        <f t="shared" si="11"/>
        <v>49675</v>
      </c>
      <c r="W17" s="20">
        <f t="shared" si="11"/>
        <v>50041</v>
      </c>
    </row>
    <row r="18" spans="1:24" outlineLevel="1" x14ac:dyDescent="0.25">
      <c r="D18" s="23" t="s">
        <v>4</v>
      </c>
      <c r="H18" s="9" t="s">
        <v>22</v>
      </c>
      <c r="M18" s="20">
        <f t="shared" ref="M18:W18" si="12">MIN(M$14,rEndDate)</f>
        <v>46752</v>
      </c>
      <c r="N18" s="20">
        <f t="shared" si="12"/>
        <v>47118</v>
      </c>
      <c r="O18" s="20">
        <f t="shared" si="12"/>
        <v>47483</v>
      </c>
      <c r="P18" s="20">
        <f t="shared" si="12"/>
        <v>47848</v>
      </c>
      <c r="Q18" s="20">
        <f t="shared" si="12"/>
        <v>48213</v>
      </c>
      <c r="R18" s="20">
        <f t="shared" si="12"/>
        <v>48579</v>
      </c>
      <c r="S18" s="20">
        <f t="shared" si="12"/>
        <v>48944</v>
      </c>
      <c r="T18" s="20">
        <f t="shared" si="12"/>
        <v>49309</v>
      </c>
      <c r="U18" s="20">
        <f t="shared" si="12"/>
        <v>49674</v>
      </c>
      <c r="V18" s="20">
        <f t="shared" si="12"/>
        <v>50040</v>
      </c>
      <c r="W18" s="20">
        <f t="shared" si="12"/>
        <v>50130</v>
      </c>
    </row>
    <row r="19" spans="1:24" outlineLevel="1" x14ac:dyDescent="0.25">
      <c r="D19" s="23" t="s">
        <v>6</v>
      </c>
      <c r="H19" s="9" t="s">
        <v>28</v>
      </c>
      <c r="M19" s="12">
        <f>M18-M17+1</f>
        <v>275</v>
      </c>
      <c r="N19" s="12">
        <f t="shared" ref="N19" si="13">N18-N17+1</f>
        <v>366</v>
      </c>
      <c r="O19" s="12">
        <f t="shared" ref="O19" si="14">O18-O17+1</f>
        <v>365</v>
      </c>
      <c r="P19" s="12">
        <f t="shared" ref="P19" si="15">P18-P17+1</f>
        <v>365</v>
      </c>
      <c r="Q19" s="12">
        <f t="shared" ref="Q19" si="16">Q18-Q17+1</f>
        <v>365</v>
      </c>
      <c r="R19" s="12">
        <f t="shared" ref="R19" si="17">R18-R17+1</f>
        <v>366</v>
      </c>
      <c r="S19" s="12">
        <f t="shared" ref="S19" si="18">S18-S17+1</f>
        <v>365</v>
      </c>
      <c r="T19" s="12">
        <f t="shared" ref="T19" si="19">T18-T17+1</f>
        <v>365</v>
      </c>
      <c r="U19" s="12">
        <f t="shared" ref="U19" si="20">U18-U17+1</f>
        <v>365</v>
      </c>
      <c r="V19" s="12">
        <f t="shared" ref="V19" si="21">V18-V17+1</f>
        <v>366</v>
      </c>
      <c r="W19" s="12">
        <f t="shared" ref="W19" si="22">W18-W17+1</f>
        <v>90</v>
      </c>
    </row>
    <row r="20" spans="1:24" outlineLevel="1" x14ac:dyDescent="0.25">
      <c r="D20" s="23" t="s">
        <v>41</v>
      </c>
      <c r="H20" s="9" t="s">
        <v>16</v>
      </c>
      <c r="M20" s="24">
        <f>M19/M15</f>
        <v>0.75342465753424659</v>
      </c>
      <c r="N20" s="24">
        <f t="shared" ref="N20:W20" si="23">N19/N15</f>
        <v>1</v>
      </c>
      <c r="O20" s="24">
        <f t="shared" si="23"/>
        <v>1</v>
      </c>
      <c r="P20" s="24">
        <f t="shared" si="23"/>
        <v>1</v>
      </c>
      <c r="Q20" s="24">
        <f t="shared" si="23"/>
        <v>1</v>
      </c>
      <c r="R20" s="24">
        <f t="shared" si="23"/>
        <v>1</v>
      </c>
      <c r="S20" s="24">
        <f t="shared" si="23"/>
        <v>1</v>
      </c>
      <c r="T20" s="24">
        <f t="shared" si="23"/>
        <v>1</v>
      </c>
      <c r="U20" s="24">
        <f t="shared" si="23"/>
        <v>1</v>
      </c>
      <c r="V20" s="24">
        <f t="shared" si="23"/>
        <v>1</v>
      </c>
      <c r="W20" s="24">
        <f t="shared" si="23"/>
        <v>0.24657534246575341</v>
      </c>
    </row>
    <row r="21" spans="1:24" outlineLevel="1" x14ac:dyDescent="0.25">
      <c r="D21" s="23"/>
      <c r="H21" s="9"/>
    </row>
    <row r="22" spans="1:24" outlineLevel="1" x14ac:dyDescent="0.25">
      <c r="D22" s="23" t="s">
        <v>31</v>
      </c>
      <c r="H22" s="9" t="s">
        <v>28</v>
      </c>
      <c r="M22" s="12">
        <f>NETWORKDAYS(M17,M18)</f>
        <v>197</v>
      </c>
      <c r="N22" s="12">
        <f t="shared" ref="N22:W22" si="24">NETWORKDAYS(N17,N18)</f>
        <v>260</v>
      </c>
      <c r="O22" s="12">
        <f t="shared" si="24"/>
        <v>261</v>
      </c>
      <c r="P22" s="12">
        <f t="shared" si="24"/>
        <v>261</v>
      </c>
      <c r="Q22" s="12">
        <f t="shared" si="24"/>
        <v>261</v>
      </c>
      <c r="R22" s="12">
        <f t="shared" si="24"/>
        <v>262</v>
      </c>
      <c r="S22" s="12">
        <f t="shared" si="24"/>
        <v>260</v>
      </c>
      <c r="T22" s="12">
        <f t="shared" si="24"/>
        <v>260</v>
      </c>
      <c r="U22" s="12">
        <f t="shared" si="24"/>
        <v>261</v>
      </c>
      <c r="V22" s="12">
        <f t="shared" si="24"/>
        <v>262</v>
      </c>
      <c r="W22" s="12">
        <f t="shared" si="24"/>
        <v>64</v>
      </c>
    </row>
    <row r="23" spans="1:24" outlineLevel="1" x14ac:dyDescent="0.25"/>
    <row r="25" spans="1:24" ht="18.75" x14ac:dyDescent="0.3">
      <c r="A25" s="51"/>
      <c r="B25" s="51"/>
      <c r="C25" s="51" t="s">
        <v>86</v>
      </c>
      <c r="D25" s="51"/>
      <c r="E25" s="51"/>
      <c r="F25" s="51"/>
      <c r="G25" s="51"/>
      <c r="H25" s="51"/>
      <c r="I25" s="51"/>
      <c r="J25" s="51"/>
      <c r="K25" s="51"/>
      <c r="L25" s="51"/>
      <c r="M25" s="51"/>
      <c r="N25" s="51"/>
      <c r="O25" s="51"/>
      <c r="P25" s="51"/>
      <c r="Q25" s="51"/>
      <c r="R25" s="51"/>
      <c r="S25" s="51"/>
      <c r="T25" s="51"/>
      <c r="U25" s="51"/>
      <c r="V25" s="51"/>
      <c r="W25" s="51"/>
      <c r="X25" s="51"/>
    </row>
    <row r="26" spans="1:24" outlineLevel="1" x14ac:dyDescent="0.25"/>
    <row r="27" spans="1:24" outlineLevel="1" x14ac:dyDescent="0.25">
      <c r="D27" s="23" t="s">
        <v>74</v>
      </c>
      <c r="H27" s="9" t="s">
        <v>28</v>
      </c>
      <c r="J27" s="28">
        <f>I2_Scenario_Inputs!K54</f>
        <v>0.03</v>
      </c>
      <c r="M27" s="31">
        <f>(1+$J27)^(M$2-1)</f>
        <v>1</v>
      </c>
      <c r="N27" s="31">
        <f t="shared" ref="N27:W28" si="25">(1+$J27)^(N$2-1)</f>
        <v>1.03</v>
      </c>
      <c r="O27" s="31">
        <f t="shared" si="25"/>
        <v>1.0609</v>
      </c>
      <c r="P27" s="31">
        <f t="shared" si="25"/>
        <v>1.092727</v>
      </c>
      <c r="Q27" s="31">
        <f t="shared" si="25"/>
        <v>1.1255088099999999</v>
      </c>
      <c r="R27" s="31">
        <f t="shared" si="25"/>
        <v>1.1592740742999998</v>
      </c>
      <c r="S27" s="31">
        <f t="shared" si="25"/>
        <v>1.1940522965289999</v>
      </c>
      <c r="T27" s="31">
        <f t="shared" si="25"/>
        <v>1.22987386542487</v>
      </c>
      <c r="U27" s="31">
        <f t="shared" si="25"/>
        <v>1.2667700813876159</v>
      </c>
      <c r="V27" s="31">
        <f t="shared" si="25"/>
        <v>1.3047731838292445</v>
      </c>
      <c r="W27" s="31">
        <f t="shared" si="25"/>
        <v>1.3439163793441218</v>
      </c>
    </row>
    <row r="28" spans="1:24" outlineLevel="1" x14ac:dyDescent="0.25">
      <c r="D28" t="s">
        <v>75</v>
      </c>
      <c r="H28" s="9" t="s">
        <v>28</v>
      </c>
      <c r="J28" s="28">
        <f>I2_Scenario_Inputs!K55</f>
        <v>0.02</v>
      </c>
      <c r="M28" s="31">
        <f t="shared" ref="M28" si="26">(1+$J28)^(M$2-1)</f>
        <v>1</v>
      </c>
      <c r="N28" s="31">
        <f t="shared" si="25"/>
        <v>1.02</v>
      </c>
      <c r="O28" s="31">
        <f t="shared" si="25"/>
        <v>1.0404</v>
      </c>
      <c r="P28" s="31">
        <f t="shared" si="25"/>
        <v>1.0612079999999999</v>
      </c>
      <c r="Q28" s="31">
        <f t="shared" si="25"/>
        <v>1.08243216</v>
      </c>
      <c r="R28" s="31">
        <f t="shared" si="25"/>
        <v>1.1040808032</v>
      </c>
      <c r="S28" s="31">
        <f t="shared" si="25"/>
        <v>1.1261624192640001</v>
      </c>
      <c r="T28" s="31">
        <f t="shared" si="25"/>
        <v>1.1486856676492798</v>
      </c>
      <c r="U28" s="31">
        <f t="shared" si="25"/>
        <v>1.1716593810022655</v>
      </c>
      <c r="V28" s="31">
        <f t="shared" si="25"/>
        <v>1.1950925686223108</v>
      </c>
      <c r="W28" s="31">
        <f t="shared" si="25"/>
        <v>1.2189944199947571</v>
      </c>
    </row>
    <row r="29" spans="1:24" outlineLevel="1" x14ac:dyDescent="0.25"/>
    <row r="31" spans="1:24" ht="18.75" x14ac:dyDescent="0.3">
      <c r="A31" s="51"/>
      <c r="B31" s="51"/>
      <c r="C31" s="51" t="s">
        <v>83</v>
      </c>
      <c r="D31" s="51"/>
      <c r="E31" s="51"/>
      <c r="F31" s="51"/>
      <c r="G31" s="51"/>
      <c r="H31" s="51"/>
      <c r="I31" s="51"/>
      <c r="J31" s="51"/>
      <c r="K31" s="51"/>
      <c r="L31" s="51"/>
      <c r="M31" s="51"/>
      <c r="N31" s="51"/>
      <c r="O31" s="51"/>
      <c r="P31" s="51"/>
      <c r="Q31" s="51"/>
      <c r="R31" s="51"/>
      <c r="S31" s="51"/>
      <c r="T31" s="51"/>
      <c r="U31" s="51"/>
      <c r="V31" s="51"/>
      <c r="W31" s="51"/>
      <c r="X31" s="51"/>
    </row>
    <row r="32" spans="1:24" outlineLevel="1" x14ac:dyDescent="0.25"/>
    <row r="33" spans="1:24" outlineLevel="1" x14ac:dyDescent="0.25">
      <c r="A33" s="3">
        <f>IFERROR((ABS(MAX(M5:X5)-rEndDate)&gt;rTolerance)*1,1)</f>
        <v>0</v>
      </c>
      <c r="D33" s="34" t="s">
        <v>84</v>
      </c>
    </row>
    <row r="34" spans="1:24" outlineLevel="1" x14ac:dyDescent="0.25"/>
    <row r="36" spans="1:24" ht="18.75" x14ac:dyDescent="0.3">
      <c r="A36" s="51"/>
      <c r="B36" s="51" t="s">
        <v>1</v>
      </c>
      <c r="C36" s="51"/>
      <c r="D36" s="51"/>
      <c r="E36" s="51"/>
      <c r="F36" s="51"/>
      <c r="G36" s="51"/>
      <c r="H36" s="51"/>
      <c r="I36" s="51"/>
      <c r="J36" s="51"/>
      <c r="K36" s="51"/>
      <c r="L36" s="51"/>
      <c r="M36" s="51"/>
      <c r="N36" s="51"/>
      <c r="O36" s="51"/>
      <c r="P36" s="51"/>
      <c r="Q36" s="51"/>
      <c r="R36" s="51"/>
      <c r="S36" s="51"/>
      <c r="T36" s="51"/>
      <c r="U36" s="51"/>
      <c r="V36" s="51"/>
      <c r="W36" s="51"/>
      <c r="X36" s="51"/>
    </row>
  </sheetData>
  <dataConsolidate/>
  <phoneticPr fontId="8" type="noConversion"/>
  <conditionalFormatting sqref="A2:A3">
    <cfRule type="expression" dxfId="7" priority="13" stopIfTrue="1">
      <formula>A2=0</formula>
    </cfRule>
  </conditionalFormatting>
  <conditionalFormatting sqref="A33">
    <cfRule type="expression" dxfId="6" priority="1" stopIfTrue="1">
      <formula>A33=0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BE1C9-0B2A-461E-B3AA-9CFC0EACFA94}">
  <sheetPr>
    <tabColor rgb="FF00B0F0"/>
    <outlinePr summaryBelow="0" summaryRight="0"/>
  </sheetPr>
  <dimension ref="A1:EC51"/>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13" width="9.5703125" bestFit="1" customWidth="1"/>
    <col min="14" max="14" width="10.28515625" bestFit="1" customWidth="1"/>
    <col min="15" max="15" width="9.5703125" bestFit="1" customWidth="1"/>
    <col min="16" max="16" width="9" bestFit="1" customWidth="1"/>
    <col min="17" max="18" width="9.85546875" bestFit="1" customWidth="1"/>
    <col min="19" max="19" width="9.28515625" bestFit="1" customWidth="1"/>
    <col min="20" max="21" width="9.85546875" bestFit="1" customWidth="1"/>
    <col min="22" max="22" width="9.5703125" bestFit="1" customWidth="1"/>
    <col min="23" max="23" width="9.85546875" bestFit="1" customWidth="1"/>
    <col min="24" max="24" width="10" bestFit="1" customWidth="1"/>
    <col min="25" max="25" width="9.5703125" bestFit="1" customWidth="1"/>
    <col min="26" max="26" width="10.28515625" bestFit="1" customWidth="1"/>
    <col min="27" max="27" width="9.5703125" bestFit="1" customWidth="1"/>
    <col min="28" max="28" width="9" bestFit="1" customWidth="1"/>
    <col min="29" max="30" width="9.85546875" bestFit="1" customWidth="1"/>
    <col min="31" max="31" width="9.28515625" bestFit="1" customWidth="1"/>
    <col min="32" max="33" width="9.85546875" bestFit="1" customWidth="1"/>
    <col min="34" max="34" width="9.5703125" bestFit="1" customWidth="1"/>
    <col min="35" max="35" width="9.85546875" bestFit="1" customWidth="1"/>
    <col min="36" max="36" width="10" bestFit="1" customWidth="1"/>
    <col min="37" max="37" width="9.5703125" bestFit="1" customWidth="1"/>
    <col min="38" max="38" width="10.28515625" bestFit="1" customWidth="1"/>
    <col min="39" max="39" width="9.5703125" bestFit="1" customWidth="1"/>
    <col min="40" max="40" width="9" bestFit="1" customWidth="1"/>
    <col min="41" max="42" width="9.85546875" bestFit="1" customWidth="1"/>
    <col min="43" max="43" width="9.28515625" bestFit="1" customWidth="1"/>
    <col min="44" max="45" width="9.85546875" bestFit="1" customWidth="1"/>
    <col min="46" max="46" width="9.5703125" bestFit="1" customWidth="1"/>
    <col min="47" max="47" width="9.85546875" bestFit="1" customWidth="1"/>
    <col min="48" max="48" width="10" bestFit="1" customWidth="1"/>
    <col min="49" max="49" width="9.5703125" bestFit="1" customWidth="1"/>
    <col min="50" max="50" width="10.28515625" bestFit="1" customWidth="1"/>
    <col min="51" max="51" width="9.5703125" bestFit="1" customWidth="1"/>
    <col min="52" max="52" width="9" bestFit="1" customWidth="1"/>
    <col min="53" max="54" width="9.85546875" bestFit="1" customWidth="1"/>
    <col min="55" max="55" width="9.28515625" bestFit="1" customWidth="1"/>
    <col min="56" max="57" width="9.85546875" bestFit="1" customWidth="1"/>
    <col min="58" max="58" width="9.5703125" bestFit="1" customWidth="1"/>
    <col min="59" max="59" width="9.85546875" bestFit="1" customWidth="1"/>
    <col min="60" max="60" width="10" bestFit="1" customWidth="1"/>
    <col min="61" max="61" width="9.5703125" bestFit="1" customWidth="1"/>
    <col min="62" max="62" width="10.28515625" bestFit="1" customWidth="1"/>
    <col min="63" max="63" width="9.5703125" bestFit="1" customWidth="1"/>
    <col min="64" max="64" width="9" bestFit="1" customWidth="1"/>
    <col min="65" max="66" width="9.85546875" bestFit="1" customWidth="1"/>
    <col min="67" max="67" width="9.28515625" bestFit="1" customWidth="1"/>
    <col min="68" max="69" width="9.85546875" bestFit="1" customWidth="1"/>
    <col min="70" max="70" width="9.5703125" bestFit="1" customWidth="1"/>
    <col min="71" max="71" width="9.85546875" bestFit="1" customWidth="1"/>
    <col min="72" max="72" width="10" bestFit="1" customWidth="1"/>
    <col min="73" max="73" width="9.5703125" bestFit="1" customWidth="1"/>
    <col min="74" max="74" width="10.28515625" bestFit="1" customWidth="1"/>
    <col min="75" max="75" width="9.5703125" bestFit="1" customWidth="1"/>
    <col min="76" max="76" width="9" bestFit="1" customWidth="1"/>
    <col min="77" max="78" width="9.85546875" bestFit="1" customWidth="1"/>
    <col min="79" max="79" width="9.28515625" bestFit="1" customWidth="1"/>
    <col min="80" max="81" width="9.85546875" bestFit="1" customWidth="1"/>
    <col min="82" max="82" width="9.5703125" bestFit="1" customWidth="1"/>
    <col min="83" max="83" width="9.85546875" bestFit="1" customWidth="1"/>
    <col min="84" max="84" width="10" bestFit="1" customWidth="1"/>
    <col min="85" max="85" width="9.5703125" bestFit="1" customWidth="1"/>
    <col min="86" max="86" width="10.28515625" bestFit="1" customWidth="1"/>
    <col min="87" max="87" width="9.5703125" bestFit="1" customWidth="1"/>
    <col min="88" max="88" width="9" bestFit="1" customWidth="1"/>
    <col min="89" max="90" width="9.85546875" bestFit="1" customWidth="1"/>
    <col min="91" max="91" width="9.28515625" bestFit="1" customWidth="1"/>
    <col min="92" max="93" width="9.85546875" bestFit="1" customWidth="1"/>
    <col min="94" max="94" width="9.5703125" bestFit="1" customWidth="1"/>
    <col min="95" max="95" width="9.85546875" bestFit="1" customWidth="1"/>
    <col min="96" max="96" width="10" bestFit="1" customWidth="1"/>
    <col min="97" max="97" width="9.5703125" bestFit="1" customWidth="1"/>
    <col min="98" max="98" width="10.28515625" bestFit="1" customWidth="1"/>
    <col min="99" max="99" width="9.5703125" bestFit="1" customWidth="1"/>
    <col min="100" max="100" width="9" bestFit="1" customWidth="1"/>
    <col min="101" max="102" width="9.85546875" bestFit="1" customWidth="1"/>
    <col min="103" max="103" width="9.28515625" bestFit="1" customWidth="1"/>
    <col min="104" max="105" width="9.85546875" bestFit="1" customWidth="1"/>
    <col min="106" max="106" width="9.5703125" bestFit="1" customWidth="1"/>
    <col min="107" max="107" width="9.85546875" bestFit="1" customWidth="1"/>
    <col min="108" max="108" width="10" bestFit="1" customWidth="1"/>
    <col min="109" max="109" width="9.5703125" bestFit="1" customWidth="1"/>
    <col min="110" max="110" width="10.28515625" bestFit="1" customWidth="1"/>
    <col min="111" max="111" width="9.5703125" bestFit="1" customWidth="1"/>
    <col min="112" max="112" width="9" bestFit="1" customWidth="1"/>
    <col min="113" max="114" width="9.85546875" bestFit="1" customWidth="1"/>
    <col min="115" max="115" width="9.28515625" bestFit="1" customWidth="1"/>
    <col min="116" max="117" width="9.85546875" bestFit="1" customWidth="1"/>
    <col min="118" max="118" width="9.5703125" bestFit="1" customWidth="1"/>
    <col min="119" max="119" width="9.85546875" bestFit="1" customWidth="1"/>
    <col min="120" max="120" width="10" bestFit="1" customWidth="1"/>
    <col min="121" max="121" width="9.5703125" bestFit="1" customWidth="1"/>
    <col min="122" max="122" width="10.28515625" bestFit="1" customWidth="1"/>
    <col min="123" max="123" width="9.5703125" bestFit="1" customWidth="1"/>
    <col min="124" max="124" width="9" bestFit="1" customWidth="1"/>
    <col min="125" max="126" width="9.85546875" bestFit="1" customWidth="1"/>
    <col min="127" max="127" width="9.28515625" bestFit="1" customWidth="1"/>
    <col min="128" max="129" width="9.85546875" bestFit="1" customWidth="1"/>
    <col min="130" max="130" width="9.5703125" bestFit="1" customWidth="1"/>
    <col min="131" max="131" width="9.85546875" bestFit="1" customWidth="1"/>
    <col min="132" max="132" width="10" bestFit="1" customWidth="1"/>
  </cols>
  <sheetData>
    <row r="1" spans="1:133" ht="14.45" customHeight="1" x14ac:dyDescent="0.25"/>
    <row r="2" spans="1:133" s="4" customFormat="1" x14ac:dyDescent="0.25">
      <c r="A2" s="3">
        <f ca="1">Model_Error</f>
        <v>0</v>
      </c>
      <c r="B2" t="str" cm="1">
        <f t="array" aca="1" ref="B2" ca="1">_xlfn.TEXTAFTER(CELL("filename",A1),"]")</f>
        <v>C3_CalcsM</v>
      </c>
      <c r="C2"/>
      <c r="D2"/>
      <c r="E2"/>
      <c r="F2"/>
      <c r="G2"/>
      <c r="H2"/>
      <c r="I2"/>
      <c r="J2"/>
      <c r="M2" s="11">
        <f>'C1_TimelineM'!M2</f>
        <v>1</v>
      </c>
      <c r="N2" s="11">
        <f>'C1_TimelineM'!N2</f>
        <v>2</v>
      </c>
      <c r="O2" s="11">
        <f>'C1_TimelineM'!O2</f>
        <v>3</v>
      </c>
      <c r="P2" s="11">
        <f>'C1_TimelineM'!P2</f>
        <v>4</v>
      </c>
      <c r="Q2" s="11">
        <f>'C1_TimelineM'!Q2</f>
        <v>5</v>
      </c>
      <c r="R2" s="11">
        <f>'C1_TimelineM'!R2</f>
        <v>6</v>
      </c>
      <c r="S2" s="11">
        <f>'C1_TimelineM'!S2</f>
        <v>7</v>
      </c>
      <c r="T2" s="11">
        <f>'C1_TimelineM'!T2</f>
        <v>8</v>
      </c>
      <c r="U2" s="11">
        <f>'C1_TimelineM'!U2</f>
        <v>9</v>
      </c>
      <c r="V2" s="11">
        <f>'C1_TimelineM'!V2</f>
        <v>10</v>
      </c>
      <c r="W2" s="11">
        <f>'C1_TimelineM'!W2</f>
        <v>11</v>
      </c>
      <c r="X2" s="11">
        <f>'C1_TimelineM'!X2</f>
        <v>12</v>
      </c>
      <c r="Y2" s="11">
        <f>'C1_TimelineM'!Y2</f>
        <v>13</v>
      </c>
      <c r="Z2" s="11">
        <f>'C1_TimelineM'!Z2</f>
        <v>14</v>
      </c>
      <c r="AA2" s="11">
        <f>'C1_TimelineM'!AA2</f>
        <v>15</v>
      </c>
      <c r="AB2" s="11">
        <f>'C1_TimelineM'!AB2</f>
        <v>16</v>
      </c>
      <c r="AC2" s="11">
        <f>'C1_TimelineM'!AC2</f>
        <v>17</v>
      </c>
      <c r="AD2" s="11">
        <f>'C1_TimelineM'!AD2</f>
        <v>18</v>
      </c>
      <c r="AE2" s="11">
        <f>'C1_TimelineM'!AE2</f>
        <v>19</v>
      </c>
      <c r="AF2" s="11">
        <f>'C1_TimelineM'!AF2</f>
        <v>20</v>
      </c>
      <c r="AG2" s="11">
        <f>'C1_TimelineM'!AG2</f>
        <v>21</v>
      </c>
      <c r="AH2" s="11">
        <f>'C1_TimelineM'!AH2</f>
        <v>22</v>
      </c>
      <c r="AI2" s="11">
        <f>'C1_TimelineM'!AI2</f>
        <v>23</v>
      </c>
      <c r="AJ2" s="11">
        <f>'C1_TimelineM'!AJ2</f>
        <v>24</v>
      </c>
      <c r="AK2" s="11">
        <f>'C1_TimelineM'!AK2</f>
        <v>25</v>
      </c>
      <c r="AL2" s="11">
        <f>'C1_TimelineM'!AL2</f>
        <v>26</v>
      </c>
      <c r="AM2" s="11">
        <f>'C1_TimelineM'!AM2</f>
        <v>27</v>
      </c>
      <c r="AN2" s="11">
        <f>'C1_TimelineM'!AN2</f>
        <v>28</v>
      </c>
      <c r="AO2" s="11">
        <f>'C1_TimelineM'!AO2</f>
        <v>29</v>
      </c>
      <c r="AP2" s="11">
        <f>'C1_TimelineM'!AP2</f>
        <v>30</v>
      </c>
      <c r="AQ2" s="11">
        <f>'C1_TimelineM'!AQ2</f>
        <v>31</v>
      </c>
      <c r="AR2" s="11">
        <f>'C1_TimelineM'!AR2</f>
        <v>32</v>
      </c>
      <c r="AS2" s="11">
        <f>'C1_TimelineM'!AS2</f>
        <v>33</v>
      </c>
      <c r="AT2" s="11">
        <f>'C1_TimelineM'!AT2</f>
        <v>34</v>
      </c>
      <c r="AU2" s="11">
        <f>'C1_TimelineM'!AU2</f>
        <v>35</v>
      </c>
      <c r="AV2" s="11">
        <f>'C1_TimelineM'!AV2</f>
        <v>36</v>
      </c>
      <c r="AW2" s="11">
        <f>'C1_TimelineM'!AW2</f>
        <v>37</v>
      </c>
      <c r="AX2" s="11">
        <f>'C1_TimelineM'!AX2</f>
        <v>38</v>
      </c>
      <c r="AY2" s="11">
        <f>'C1_TimelineM'!AY2</f>
        <v>39</v>
      </c>
      <c r="AZ2" s="11">
        <f>'C1_TimelineM'!AZ2</f>
        <v>40</v>
      </c>
      <c r="BA2" s="11">
        <f>'C1_TimelineM'!BA2</f>
        <v>41</v>
      </c>
      <c r="BB2" s="11">
        <f>'C1_TimelineM'!BB2</f>
        <v>42</v>
      </c>
      <c r="BC2" s="11">
        <f>'C1_TimelineM'!BC2</f>
        <v>43</v>
      </c>
      <c r="BD2" s="11">
        <f>'C1_TimelineM'!BD2</f>
        <v>44</v>
      </c>
      <c r="BE2" s="11">
        <f>'C1_TimelineM'!BE2</f>
        <v>45</v>
      </c>
      <c r="BF2" s="11">
        <f>'C1_TimelineM'!BF2</f>
        <v>46</v>
      </c>
      <c r="BG2" s="11">
        <f>'C1_TimelineM'!BG2</f>
        <v>47</v>
      </c>
      <c r="BH2" s="11">
        <f>'C1_TimelineM'!BH2</f>
        <v>48</v>
      </c>
      <c r="BI2" s="11">
        <f>'C1_TimelineM'!BI2</f>
        <v>49</v>
      </c>
      <c r="BJ2" s="11">
        <f>'C1_TimelineM'!BJ2</f>
        <v>50</v>
      </c>
      <c r="BK2" s="11">
        <f>'C1_TimelineM'!BK2</f>
        <v>51</v>
      </c>
      <c r="BL2" s="11">
        <f>'C1_TimelineM'!BL2</f>
        <v>52</v>
      </c>
      <c r="BM2" s="11">
        <f>'C1_TimelineM'!BM2</f>
        <v>53</v>
      </c>
      <c r="BN2" s="11">
        <f>'C1_TimelineM'!BN2</f>
        <v>54</v>
      </c>
      <c r="BO2" s="11">
        <f>'C1_TimelineM'!BO2</f>
        <v>55</v>
      </c>
      <c r="BP2" s="11">
        <f>'C1_TimelineM'!BP2</f>
        <v>56</v>
      </c>
      <c r="BQ2" s="11">
        <f>'C1_TimelineM'!BQ2</f>
        <v>57</v>
      </c>
      <c r="BR2" s="11">
        <f>'C1_TimelineM'!BR2</f>
        <v>58</v>
      </c>
      <c r="BS2" s="11">
        <f>'C1_TimelineM'!BS2</f>
        <v>59</v>
      </c>
      <c r="BT2" s="11">
        <f>'C1_TimelineM'!BT2</f>
        <v>60</v>
      </c>
      <c r="BU2" s="11">
        <f>'C1_TimelineM'!BU2</f>
        <v>61</v>
      </c>
      <c r="BV2" s="11">
        <f>'C1_TimelineM'!BV2</f>
        <v>62</v>
      </c>
      <c r="BW2" s="11">
        <f>'C1_TimelineM'!BW2</f>
        <v>63</v>
      </c>
      <c r="BX2" s="11">
        <f>'C1_TimelineM'!BX2</f>
        <v>64</v>
      </c>
      <c r="BY2" s="11">
        <f>'C1_TimelineM'!BY2</f>
        <v>65</v>
      </c>
      <c r="BZ2" s="11">
        <f>'C1_TimelineM'!BZ2</f>
        <v>66</v>
      </c>
      <c r="CA2" s="11">
        <f>'C1_TimelineM'!CA2</f>
        <v>67</v>
      </c>
      <c r="CB2" s="11">
        <f>'C1_TimelineM'!CB2</f>
        <v>68</v>
      </c>
      <c r="CC2" s="11">
        <f>'C1_TimelineM'!CC2</f>
        <v>69</v>
      </c>
      <c r="CD2" s="11">
        <f>'C1_TimelineM'!CD2</f>
        <v>70</v>
      </c>
      <c r="CE2" s="11">
        <f>'C1_TimelineM'!CE2</f>
        <v>71</v>
      </c>
      <c r="CF2" s="11">
        <f>'C1_TimelineM'!CF2</f>
        <v>72</v>
      </c>
      <c r="CG2" s="11">
        <f>'C1_TimelineM'!CG2</f>
        <v>73</v>
      </c>
      <c r="CH2" s="11">
        <f>'C1_TimelineM'!CH2</f>
        <v>74</v>
      </c>
      <c r="CI2" s="11">
        <f>'C1_TimelineM'!CI2</f>
        <v>75</v>
      </c>
      <c r="CJ2" s="11">
        <f>'C1_TimelineM'!CJ2</f>
        <v>76</v>
      </c>
      <c r="CK2" s="11">
        <f>'C1_TimelineM'!CK2</f>
        <v>77</v>
      </c>
      <c r="CL2" s="11">
        <f>'C1_TimelineM'!CL2</f>
        <v>78</v>
      </c>
      <c r="CM2" s="11">
        <f>'C1_TimelineM'!CM2</f>
        <v>79</v>
      </c>
      <c r="CN2" s="11">
        <f>'C1_TimelineM'!CN2</f>
        <v>80</v>
      </c>
      <c r="CO2" s="11">
        <f>'C1_TimelineM'!CO2</f>
        <v>81</v>
      </c>
      <c r="CP2" s="11">
        <f>'C1_TimelineM'!CP2</f>
        <v>82</v>
      </c>
      <c r="CQ2" s="11">
        <f>'C1_TimelineM'!CQ2</f>
        <v>83</v>
      </c>
      <c r="CR2" s="11">
        <f>'C1_TimelineM'!CR2</f>
        <v>84</v>
      </c>
      <c r="CS2" s="11">
        <f>'C1_TimelineM'!CS2</f>
        <v>85</v>
      </c>
      <c r="CT2" s="11">
        <f>'C1_TimelineM'!CT2</f>
        <v>86</v>
      </c>
      <c r="CU2" s="11">
        <f>'C1_TimelineM'!CU2</f>
        <v>87</v>
      </c>
      <c r="CV2" s="11">
        <f>'C1_TimelineM'!CV2</f>
        <v>88</v>
      </c>
      <c r="CW2" s="11">
        <f>'C1_TimelineM'!CW2</f>
        <v>89</v>
      </c>
      <c r="CX2" s="11">
        <f>'C1_TimelineM'!CX2</f>
        <v>90</v>
      </c>
      <c r="CY2" s="11">
        <f>'C1_TimelineM'!CY2</f>
        <v>91</v>
      </c>
      <c r="CZ2" s="11">
        <f>'C1_TimelineM'!CZ2</f>
        <v>92</v>
      </c>
      <c r="DA2" s="11">
        <f>'C1_TimelineM'!DA2</f>
        <v>93</v>
      </c>
      <c r="DB2" s="11">
        <f>'C1_TimelineM'!DB2</f>
        <v>94</v>
      </c>
      <c r="DC2" s="11">
        <f>'C1_TimelineM'!DC2</f>
        <v>95</v>
      </c>
      <c r="DD2" s="11">
        <f>'C1_TimelineM'!DD2</f>
        <v>96</v>
      </c>
      <c r="DE2" s="11">
        <f>'C1_TimelineM'!DE2</f>
        <v>97</v>
      </c>
      <c r="DF2" s="11">
        <f>'C1_TimelineM'!DF2</f>
        <v>98</v>
      </c>
      <c r="DG2" s="11">
        <f>'C1_TimelineM'!DG2</f>
        <v>99</v>
      </c>
      <c r="DH2" s="11">
        <f>'C1_TimelineM'!DH2</f>
        <v>100</v>
      </c>
      <c r="DI2" s="11">
        <f>'C1_TimelineM'!DI2</f>
        <v>101</v>
      </c>
      <c r="DJ2" s="11">
        <f>'C1_TimelineM'!DJ2</f>
        <v>102</v>
      </c>
      <c r="DK2" s="11">
        <f>'C1_TimelineM'!DK2</f>
        <v>103</v>
      </c>
      <c r="DL2" s="11">
        <f>'C1_TimelineM'!DL2</f>
        <v>104</v>
      </c>
      <c r="DM2" s="11">
        <f>'C1_TimelineM'!DM2</f>
        <v>105</v>
      </c>
      <c r="DN2" s="11">
        <f>'C1_TimelineM'!DN2</f>
        <v>106</v>
      </c>
      <c r="DO2" s="11">
        <f>'C1_TimelineM'!DO2</f>
        <v>107</v>
      </c>
      <c r="DP2" s="11">
        <f>'C1_TimelineM'!DP2</f>
        <v>108</v>
      </c>
      <c r="DQ2" s="11">
        <f>'C1_TimelineM'!DQ2</f>
        <v>109</v>
      </c>
      <c r="DR2" s="11">
        <f>'C1_TimelineM'!DR2</f>
        <v>110</v>
      </c>
      <c r="DS2" s="11">
        <f>'C1_TimelineM'!DS2</f>
        <v>111</v>
      </c>
      <c r="DT2" s="11">
        <f>'C1_TimelineM'!DT2</f>
        <v>112</v>
      </c>
      <c r="DU2" s="11">
        <f>'C1_TimelineM'!DU2</f>
        <v>113</v>
      </c>
      <c r="DV2" s="11">
        <f>'C1_TimelineM'!DV2</f>
        <v>114</v>
      </c>
      <c r="DW2" s="11">
        <f>'C1_TimelineM'!DW2</f>
        <v>115</v>
      </c>
      <c r="DX2" s="11">
        <f>'C1_TimelineM'!DX2</f>
        <v>116</v>
      </c>
      <c r="DY2" s="11">
        <f>'C1_TimelineM'!DY2</f>
        <v>117</v>
      </c>
      <c r="DZ2" s="11">
        <f>'C1_TimelineM'!DZ2</f>
        <v>118</v>
      </c>
      <c r="EA2" s="11">
        <f>'C1_TimelineM'!EA2</f>
        <v>119</v>
      </c>
      <c r="EB2" s="11">
        <f>'C1_TimelineM'!EB2</f>
        <v>120</v>
      </c>
    </row>
    <row r="3" spans="1:133" x14ac:dyDescent="0.25">
      <c r="A3" s="3">
        <f ca="1">SUM(A4:A51)</f>
        <v>0</v>
      </c>
      <c r="M3" s="6" t="str">
        <f>'C1_TimelineM'!M3</f>
        <v>4_2027</v>
      </c>
      <c r="N3" s="6" t="str">
        <f>'C1_TimelineM'!N3</f>
        <v>5_2027</v>
      </c>
      <c r="O3" s="6" t="str">
        <f>'C1_TimelineM'!O3</f>
        <v>6_2027</v>
      </c>
      <c r="P3" s="6" t="str">
        <f>'C1_TimelineM'!P3</f>
        <v>7_2027</v>
      </c>
      <c r="Q3" s="6" t="str">
        <f>'C1_TimelineM'!Q3</f>
        <v>8_2027</v>
      </c>
      <c r="R3" s="6" t="str">
        <f>'C1_TimelineM'!R3</f>
        <v>9_2027</v>
      </c>
      <c r="S3" s="6" t="str">
        <f>'C1_TimelineM'!S3</f>
        <v>10_2027</v>
      </c>
      <c r="T3" s="6" t="str">
        <f>'C1_TimelineM'!T3</f>
        <v>11_2027</v>
      </c>
      <c r="U3" s="6" t="str">
        <f>'C1_TimelineM'!U3</f>
        <v>12_2027</v>
      </c>
      <c r="V3" s="6" t="str">
        <f>'C1_TimelineM'!V3</f>
        <v>1_2028</v>
      </c>
      <c r="W3" s="6" t="str">
        <f>'C1_TimelineM'!W3</f>
        <v>2_2028</v>
      </c>
      <c r="X3" s="6" t="str">
        <f>'C1_TimelineM'!X3</f>
        <v>3_2028</v>
      </c>
      <c r="Y3" s="6" t="str">
        <f>'C1_TimelineM'!Y3</f>
        <v>4_2028</v>
      </c>
      <c r="Z3" s="6" t="str">
        <f>'C1_TimelineM'!Z3</f>
        <v>5_2028</v>
      </c>
      <c r="AA3" s="6" t="str">
        <f>'C1_TimelineM'!AA3</f>
        <v>6_2028</v>
      </c>
      <c r="AB3" s="6" t="str">
        <f>'C1_TimelineM'!AB3</f>
        <v>7_2028</v>
      </c>
      <c r="AC3" s="6" t="str">
        <f>'C1_TimelineM'!AC3</f>
        <v>8_2028</v>
      </c>
      <c r="AD3" s="6" t="str">
        <f>'C1_TimelineM'!AD3</f>
        <v>9_2028</v>
      </c>
      <c r="AE3" s="6" t="str">
        <f>'C1_TimelineM'!AE3</f>
        <v>10_2028</v>
      </c>
      <c r="AF3" s="6" t="str">
        <f>'C1_TimelineM'!AF3</f>
        <v>11_2028</v>
      </c>
      <c r="AG3" s="6" t="str">
        <f>'C1_TimelineM'!AG3</f>
        <v>12_2028</v>
      </c>
      <c r="AH3" s="6" t="str">
        <f>'C1_TimelineM'!AH3</f>
        <v>1_2029</v>
      </c>
      <c r="AI3" s="6" t="str">
        <f>'C1_TimelineM'!AI3</f>
        <v>2_2029</v>
      </c>
      <c r="AJ3" s="6" t="str">
        <f>'C1_TimelineM'!AJ3</f>
        <v>3_2029</v>
      </c>
      <c r="AK3" s="6" t="str">
        <f>'C1_TimelineM'!AK3</f>
        <v>4_2029</v>
      </c>
      <c r="AL3" s="6" t="str">
        <f>'C1_TimelineM'!AL3</f>
        <v>5_2029</v>
      </c>
      <c r="AM3" s="6" t="str">
        <f>'C1_TimelineM'!AM3</f>
        <v>6_2029</v>
      </c>
      <c r="AN3" s="6" t="str">
        <f>'C1_TimelineM'!AN3</f>
        <v>7_2029</v>
      </c>
      <c r="AO3" s="6" t="str">
        <f>'C1_TimelineM'!AO3</f>
        <v>8_2029</v>
      </c>
      <c r="AP3" s="6" t="str">
        <f>'C1_TimelineM'!AP3</f>
        <v>9_2029</v>
      </c>
      <c r="AQ3" s="6" t="str">
        <f>'C1_TimelineM'!AQ3</f>
        <v>10_2029</v>
      </c>
      <c r="AR3" s="6" t="str">
        <f>'C1_TimelineM'!AR3</f>
        <v>11_2029</v>
      </c>
      <c r="AS3" s="6" t="str">
        <f>'C1_TimelineM'!AS3</f>
        <v>12_2029</v>
      </c>
      <c r="AT3" s="6" t="str">
        <f>'C1_TimelineM'!AT3</f>
        <v>1_2030</v>
      </c>
      <c r="AU3" s="6" t="str">
        <f>'C1_TimelineM'!AU3</f>
        <v>2_2030</v>
      </c>
      <c r="AV3" s="6" t="str">
        <f>'C1_TimelineM'!AV3</f>
        <v>3_2030</v>
      </c>
      <c r="AW3" s="6" t="str">
        <f>'C1_TimelineM'!AW3</f>
        <v>4_2030</v>
      </c>
      <c r="AX3" s="6" t="str">
        <f>'C1_TimelineM'!AX3</f>
        <v>5_2030</v>
      </c>
      <c r="AY3" s="6" t="str">
        <f>'C1_TimelineM'!AY3</f>
        <v>6_2030</v>
      </c>
      <c r="AZ3" s="6" t="str">
        <f>'C1_TimelineM'!AZ3</f>
        <v>7_2030</v>
      </c>
      <c r="BA3" s="6" t="str">
        <f>'C1_TimelineM'!BA3</f>
        <v>8_2030</v>
      </c>
      <c r="BB3" s="6" t="str">
        <f>'C1_TimelineM'!BB3</f>
        <v>9_2030</v>
      </c>
      <c r="BC3" s="6" t="str">
        <f>'C1_TimelineM'!BC3</f>
        <v>10_2030</v>
      </c>
      <c r="BD3" s="6" t="str">
        <f>'C1_TimelineM'!BD3</f>
        <v>11_2030</v>
      </c>
      <c r="BE3" s="6" t="str">
        <f>'C1_TimelineM'!BE3</f>
        <v>12_2030</v>
      </c>
      <c r="BF3" s="6" t="str">
        <f>'C1_TimelineM'!BF3</f>
        <v>1_2031</v>
      </c>
      <c r="BG3" s="6" t="str">
        <f>'C1_TimelineM'!BG3</f>
        <v>2_2031</v>
      </c>
      <c r="BH3" s="6" t="str">
        <f>'C1_TimelineM'!BH3</f>
        <v>3_2031</v>
      </c>
      <c r="BI3" s="6" t="str">
        <f>'C1_TimelineM'!BI3</f>
        <v>4_2031</v>
      </c>
      <c r="BJ3" s="6" t="str">
        <f>'C1_TimelineM'!BJ3</f>
        <v>5_2031</v>
      </c>
      <c r="BK3" s="6" t="str">
        <f>'C1_TimelineM'!BK3</f>
        <v>6_2031</v>
      </c>
      <c r="BL3" s="6" t="str">
        <f>'C1_TimelineM'!BL3</f>
        <v>7_2031</v>
      </c>
      <c r="BM3" s="6" t="str">
        <f>'C1_TimelineM'!BM3</f>
        <v>8_2031</v>
      </c>
      <c r="BN3" s="6" t="str">
        <f>'C1_TimelineM'!BN3</f>
        <v>9_2031</v>
      </c>
      <c r="BO3" s="6" t="str">
        <f>'C1_TimelineM'!BO3</f>
        <v>10_2031</v>
      </c>
      <c r="BP3" s="6" t="str">
        <f>'C1_TimelineM'!BP3</f>
        <v>11_2031</v>
      </c>
      <c r="BQ3" s="6" t="str">
        <f>'C1_TimelineM'!BQ3</f>
        <v>12_2031</v>
      </c>
      <c r="BR3" s="6" t="str">
        <f>'C1_TimelineM'!BR3</f>
        <v>1_2032</v>
      </c>
      <c r="BS3" s="6" t="str">
        <f>'C1_TimelineM'!BS3</f>
        <v>2_2032</v>
      </c>
      <c r="BT3" s="6" t="str">
        <f>'C1_TimelineM'!BT3</f>
        <v>3_2032</v>
      </c>
      <c r="BU3" s="6" t="str">
        <f>'C1_TimelineM'!BU3</f>
        <v>4_2032</v>
      </c>
      <c r="BV3" s="6" t="str">
        <f>'C1_TimelineM'!BV3</f>
        <v>5_2032</v>
      </c>
      <c r="BW3" s="6" t="str">
        <f>'C1_TimelineM'!BW3</f>
        <v>6_2032</v>
      </c>
      <c r="BX3" s="6" t="str">
        <f>'C1_TimelineM'!BX3</f>
        <v>7_2032</v>
      </c>
      <c r="BY3" s="6" t="str">
        <f>'C1_TimelineM'!BY3</f>
        <v>8_2032</v>
      </c>
      <c r="BZ3" s="6" t="str">
        <f>'C1_TimelineM'!BZ3</f>
        <v>9_2032</v>
      </c>
      <c r="CA3" s="6" t="str">
        <f>'C1_TimelineM'!CA3</f>
        <v>10_2032</v>
      </c>
      <c r="CB3" s="6" t="str">
        <f>'C1_TimelineM'!CB3</f>
        <v>11_2032</v>
      </c>
      <c r="CC3" s="6" t="str">
        <f>'C1_TimelineM'!CC3</f>
        <v>12_2032</v>
      </c>
      <c r="CD3" s="6" t="str">
        <f>'C1_TimelineM'!CD3</f>
        <v>1_2033</v>
      </c>
      <c r="CE3" s="6" t="str">
        <f>'C1_TimelineM'!CE3</f>
        <v>2_2033</v>
      </c>
      <c r="CF3" s="6" t="str">
        <f>'C1_TimelineM'!CF3</f>
        <v>3_2033</v>
      </c>
      <c r="CG3" s="6" t="str">
        <f>'C1_TimelineM'!CG3</f>
        <v>4_2033</v>
      </c>
      <c r="CH3" s="6" t="str">
        <f>'C1_TimelineM'!CH3</f>
        <v>5_2033</v>
      </c>
      <c r="CI3" s="6" t="str">
        <f>'C1_TimelineM'!CI3</f>
        <v>6_2033</v>
      </c>
      <c r="CJ3" s="6" t="str">
        <f>'C1_TimelineM'!CJ3</f>
        <v>7_2033</v>
      </c>
      <c r="CK3" s="6" t="str">
        <f>'C1_TimelineM'!CK3</f>
        <v>8_2033</v>
      </c>
      <c r="CL3" s="6" t="str">
        <f>'C1_TimelineM'!CL3</f>
        <v>9_2033</v>
      </c>
      <c r="CM3" s="6" t="str">
        <f>'C1_TimelineM'!CM3</f>
        <v>10_2033</v>
      </c>
      <c r="CN3" s="6" t="str">
        <f>'C1_TimelineM'!CN3</f>
        <v>11_2033</v>
      </c>
      <c r="CO3" s="6" t="str">
        <f>'C1_TimelineM'!CO3</f>
        <v>12_2033</v>
      </c>
      <c r="CP3" s="6" t="str">
        <f>'C1_TimelineM'!CP3</f>
        <v>1_2034</v>
      </c>
      <c r="CQ3" s="6" t="str">
        <f>'C1_TimelineM'!CQ3</f>
        <v>2_2034</v>
      </c>
      <c r="CR3" s="6" t="str">
        <f>'C1_TimelineM'!CR3</f>
        <v>3_2034</v>
      </c>
      <c r="CS3" s="6" t="str">
        <f>'C1_TimelineM'!CS3</f>
        <v>4_2034</v>
      </c>
      <c r="CT3" s="6" t="str">
        <f>'C1_TimelineM'!CT3</f>
        <v>5_2034</v>
      </c>
      <c r="CU3" s="6" t="str">
        <f>'C1_TimelineM'!CU3</f>
        <v>6_2034</v>
      </c>
      <c r="CV3" s="6" t="str">
        <f>'C1_TimelineM'!CV3</f>
        <v>7_2034</v>
      </c>
      <c r="CW3" s="6" t="str">
        <f>'C1_TimelineM'!CW3</f>
        <v>8_2034</v>
      </c>
      <c r="CX3" s="6" t="str">
        <f>'C1_TimelineM'!CX3</f>
        <v>9_2034</v>
      </c>
      <c r="CY3" s="6" t="str">
        <f>'C1_TimelineM'!CY3</f>
        <v>10_2034</v>
      </c>
      <c r="CZ3" s="6" t="str">
        <f>'C1_TimelineM'!CZ3</f>
        <v>11_2034</v>
      </c>
      <c r="DA3" s="6" t="str">
        <f>'C1_TimelineM'!DA3</f>
        <v>12_2034</v>
      </c>
      <c r="DB3" s="6" t="str">
        <f>'C1_TimelineM'!DB3</f>
        <v>1_2035</v>
      </c>
      <c r="DC3" s="6" t="str">
        <f>'C1_TimelineM'!DC3</f>
        <v>2_2035</v>
      </c>
      <c r="DD3" s="6" t="str">
        <f>'C1_TimelineM'!DD3</f>
        <v>3_2035</v>
      </c>
      <c r="DE3" s="6" t="str">
        <f>'C1_TimelineM'!DE3</f>
        <v>4_2035</v>
      </c>
      <c r="DF3" s="6" t="str">
        <f>'C1_TimelineM'!DF3</f>
        <v>5_2035</v>
      </c>
      <c r="DG3" s="6" t="str">
        <f>'C1_TimelineM'!DG3</f>
        <v>6_2035</v>
      </c>
      <c r="DH3" s="6" t="str">
        <f>'C1_TimelineM'!DH3</f>
        <v>7_2035</v>
      </c>
      <c r="DI3" s="6" t="str">
        <f>'C1_TimelineM'!DI3</f>
        <v>8_2035</v>
      </c>
      <c r="DJ3" s="6" t="str">
        <f>'C1_TimelineM'!DJ3</f>
        <v>9_2035</v>
      </c>
      <c r="DK3" s="6" t="str">
        <f>'C1_TimelineM'!DK3</f>
        <v>10_2035</v>
      </c>
      <c r="DL3" s="6" t="str">
        <f>'C1_TimelineM'!DL3</f>
        <v>11_2035</v>
      </c>
      <c r="DM3" s="6" t="str">
        <f>'C1_TimelineM'!DM3</f>
        <v>12_2035</v>
      </c>
      <c r="DN3" s="6" t="str">
        <f>'C1_TimelineM'!DN3</f>
        <v>1_2036</v>
      </c>
      <c r="DO3" s="6" t="str">
        <f>'C1_TimelineM'!DO3</f>
        <v>2_2036</v>
      </c>
      <c r="DP3" s="6" t="str">
        <f>'C1_TimelineM'!DP3</f>
        <v>3_2036</v>
      </c>
      <c r="DQ3" s="6" t="str">
        <f>'C1_TimelineM'!DQ3</f>
        <v>4_2036</v>
      </c>
      <c r="DR3" s="6" t="str">
        <f>'C1_TimelineM'!DR3</f>
        <v>5_2036</v>
      </c>
      <c r="DS3" s="6" t="str">
        <f>'C1_TimelineM'!DS3</f>
        <v>6_2036</v>
      </c>
      <c r="DT3" s="6" t="str">
        <f>'C1_TimelineM'!DT3</f>
        <v>7_2036</v>
      </c>
      <c r="DU3" s="6" t="str">
        <f>'C1_TimelineM'!DU3</f>
        <v>8_2036</v>
      </c>
      <c r="DV3" s="6" t="str">
        <f>'C1_TimelineM'!DV3</f>
        <v>9_2036</v>
      </c>
      <c r="DW3" s="6" t="str">
        <f>'C1_TimelineM'!DW3</f>
        <v>10_2036</v>
      </c>
      <c r="DX3" s="6" t="str">
        <f>'C1_TimelineM'!DX3</f>
        <v>11_2036</v>
      </c>
      <c r="DY3" s="6" t="str">
        <f>'C1_TimelineM'!DY3</f>
        <v>12_2036</v>
      </c>
      <c r="DZ3" s="6" t="str">
        <f>'C1_TimelineM'!DZ3</f>
        <v>1_2037</v>
      </c>
      <c r="EA3" s="6" t="str">
        <f>'C1_TimelineM'!EA3</f>
        <v>2_2037</v>
      </c>
      <c r="EB3" s="6" t="str">
        <f>'C1_TimelineM'!EB3</f>
        <v>3_2037</v>
      </c>
    </row>
    <row r="4" spans="1:133" x14ac:dyDescent="0.25">
      <c r="C4" s="5"/>
      <c r="M4" s="8">
        <f>'C1_TimelineM'!M4</f>
        <v>46478</v>
      </c>
      <c r="N4" s="8">
        <f>'C1_TimelineM'!N4</f>
        <v>46508</v>
      </c>
      <c r="O4" s="8">
        <f>'C1_TimelineM'!O4</f>
        <v>46539</v>
      </c>
      <c r="P4" s="8">
        <f>'C1_TimelineM'!P4</f>
        <v>46569</v>
      </c>
      <c r="Q4" s="8">
        <f>'C1_TimelineM'!Q4</f>
        <v>46600</v>
      </c>
      <c r="R4" s="8">
        <f>'C1_TimelineM'!R4</f>
        <v>46631</v>
      </c>
      <c r="S4" s="8">
        <f>'C1_TimelineM'!S4</f>
        <v>46661</v>
      </c>
      <c r="T4" s="8">
        <f>'C1_TimelineM'!T4</f>
        <v>46692</v>
      </c>
      <c r="U4" s="8">
        <f>'C1_TimelineM'!U4</f>
        <v>46722</v>
      </c>
      <c r="V4" s="8">
        <f>'C1_TimelineM'!V4</f>
        <v>46753</v>
      </c>
      <c r="W4" s="8">
        <f>'C1_TimelineM'!W4</f>
        <v>46784</v>
      </c>
      <c r="X4" s="8">
        <f>'C1_TimelineM'!X4</f>
        <v>46813</v>
      </c>
      <c r="Y4" s="8">
        <f>'C1_TimelineM'!Y4</f>
        <v>46844</v>
      </c>
      <c r="Z4" s="8">
        <f>'C1_TimelineM'!Z4</f>
        <v>46874</v>
      </c>
      <c r="AA4" s="8">
        <f>'C1_TimelineM'!AA4</f>
        <v>46905</v>
      </c>
      <c r="AB4" s="8">
        <f>'C1_TimelineM'!AB4</f>
        <v>46935</v>
      </c>
      <c r="AC4" s="8">
        <f>'C1_TimelineM'!AC4</f>
        <v>46966</v>
      </c>
      <c r="AD4" s="8">
        <f>'C1_TimelineM'!AD4</f>
        <v>46997</v>
      </c>
      <c r="AE4" s="8">
        <f>'C1_TimelineM'!AE4</f>
        <v>47027</v>
      </c>
      <c r="AF4" s="8">
        <f>'C1_TimelineM'!AF4</f>
        <v>47058</v>
      </c>
      <c r="AG4" s="8">
        <f>'C1_TimelineM'!AG4</f>
        <v>47088</v>
      </c>
      <c r="AH4" s="8">
        <f>'C1_TimelineM'!AH4</f>
        <v>47119</v>
      </c>
      <c r="AI4" s="8">
        <f>'C1_TimelineM'!AI4</f>
        <v>47150</v>
      </c>
      <c r="AJ4" s="8">
        <f>'C1_TimelineM'!AJ4</f>
        <v>47178</v>
      </c>
      <c r="AK4" s="8">
        <f>'C1_TimelineM'!AK4</f>
        <v>47209</v>
      </c>
      <c r="AL4" s="8">
        <f>'C1_TimelineM'!AL4</f>
        <v>47239</v>
      </c>
      <c r="AM4" s="8">
        <f>'C1_TimelineM'!AM4</f>
        <v>47270</v>
      </c>
      <c r="AN4" s="8">
        <f>'C1_TimelineM'!AN4</f>
        <v>47300</v>
      </c>
      <c r="AO4" s="8">
        <f>'C1_TimelineM'!AO4</f>
        <v>47331</v>
      </c>
      <c r="AP4" s="8">
        <f>'C1_TimelineM'!AP4</f>
        <v>47362</v>
      </c>
      <c r="AQ4" s="8">
        <f>'C1_TimelineM'!AQ4</f>
        <v>47392</v>
      </c>
      <c r="AR4" s="8">
        <f>'C1_TimelineM'!AR4</f>
        <v>47423</v>
      </c>
      <c r="AS4" s="8">
        <f>'C1_TimelineM'!AS4</f>
        <v>47453</v>
      </c>
      <c r="AT4" s="8">
        <f>'C1_TimelineM'!AT4</f>
        <v>47484</v>
      </c>
      <c r="AU4" s="8">
        <f>'C1_TimelineM'!AU4</f>
        <v>47515</v>
      </c>
      <c r="AV4" s="8">
        <f>'C1_TimelineM'!AV4</f>
        <v>47543</v>
      </c>
      <c r="AW4" s="8">
        <f>'C1_TimelineM'!AW4</f>
        <v>47574</v>
      </c>
      <c r="AX4" s="8">
        <f>'C1_TimelineM'!AX4</f>
        <v>47604</v>
      </c>
      <c r="AY4" s="8">
        <f>'C1_TimelineM'!AY4</f>
        <v>47635</v>
      </c>
      <c r="AZ4" s="8">
        <f>'C1_TimelineM'!AZ4</f>
        <v>47665</v>
      </c>
      <c r="BA4" s="8">
        <f>'C1_TimelineM'!BA4</f>
        <v>47696</v>
      </c>
      <c r="BB4" s="8">
        <f>'C1_TimelineM'!BB4</f>
        <v>47727</v>
      </c>
      <c r="BC4" s="8">
        <f>'C1_TimelineM'!BC4</f>
        <v>47757</v>
      </c>
      <c r="BD4" s="8">
        <f>'C1_TimelineM'!BD4</f>
        <v>47788</v>
      </c>
      <c r="BE4" s="8">
        <f>'C1_TimelineM'!BE4</f>
        <v>47818</v>
      </c>
      <c r="BF4" s="8">
        <f>'C1_TimelineM'!BF4</f>
        <v>47849</v>
      </c>
      <c r="BG4" s="8">
        <f>'C1_TimelineM'!BG4</f>
        <v>47880</v>
      </c>
      <c r="BH4" s="8">
        <f>'C1_TimelineM'!BH4</f>
        <v>47908</v>
      </c>
      <c r="BI4" s="8">
        <f>'C1_TimelineM'!BI4</f>
        <v>47939</v>
      </c>
      <c r="BJ4" s="8">
        <f>'C1_TimelineM'!BJ4</f>
        <v>47969</v>
      </c>
      <c r="BK4" s="8">
        <f>'C1_TimelineM'!BK4</f>
        <v>48000</v>
      </c>
      <c r="BL4" s="8">
        <f>'C1_TimelineM'!BL4</f>
        <v>48030</v>
      </c>
      <c r="BM4" s="8">
        <f>'C1_TimelineM'!BM4</f>
        <v>48061</v>
      </c>
      <c r="BN4" s="8">
        <f>'C1_TimelineM'!BN4</f>
        <v>48092</v>
      </c>
      <c r="BO4" s="8">
        <f>'C1_TimelineM'!BO4</f>
        <v>48122</v>
      </c>
      <c r="BP4" s="8">
        <f>'C1_TimelineM'!BP4</f>
        <v>48153</v>
      </c>
      <c r="BQ4" s="8">
        <f>'C1_TimelineM'!BQ4</f>
        <v>48183</v>
      </c>
      <c r="BR4" s="8">
        <f>'C1_TimelineM'!BR4</f>
        <v>48214</v>
      </c>
      <c r="BS4" s="8">
        <f>'C1_TimelineM'!BS4</f>
        <v>48245</v>
      </c>
      <c r="BT4" s="8">
        <f>'C1_TimelineM'!BT4</f>
        <v>48274</v>
      </c>
      <c r="BU4" s="8">
        <f>'C1_TimelineM'!BU4</f>
        <v>48305</v>
      </c>
      <c r="BV4" s="8">
        <f>'C1_TimelineM'!BV4</f>
        <v>48335</v>
      </c>
      <c r="BW4" s="8">
        <f>'C1_TimelineM'!BW4</f>
        <v>48366</v>
      </c>
      <c r="BX4" s="8">
        <f>'C1_TimelineM'!BX4</f>
        <v>48396</v>
      </c>
      <c r="BY4" s="8">
        <f>'C1_TimelineM'!BY4</f>
        <v>48427</v>
      </c>
      <c r="BZ4" s="8">
        <f>'C1_TimelineM'!BZ4</f>
        <v>48458</v>
      </c>
      <c r="CA4" s="8">
        <f>'C1_TimelineM'!CA4</f>
        <v>48488</v>
      </c>
      <c r="CB4" s="8">
        <f>'C1_TimelineM'!CB4</f>
        <v>48519</v>
      </c>
      <c r="CC4" s="8">
        <f>'C1_TimelineM'!CC4</f>
        <v>48549</v>
      </c>
      <c r="CD4" s="8">
        <f>'C1_TimelineM'!CD4</f>
        <v>48580</v>
      </c>
      <c r="CE4" s="8">
        <f>'C1_TimelineM'!CE4</f>
        <v>48611</v>
      </c>
      <c r="CF4" s="8">
        <f>'C1_TimelineM'!CF4</f>
        <v>48639</v>
      </c>
      <c r="CG4" s="8">
        <f>'C1_TimelineM'!CG4</f>
        <v>48670</v>
      </c>
      <c r="CH4" s="8">
        <f>'C1_TimelineM'!CH4</f>
        <v>48700</v>
      </c>
      <c r="CI4" s="8">
        <f>'C1_TimelineM'!CI4</f>
        <v>48731</v>
      </c>
      <c r="CJ4" s="8">
        <f>'C1_TimelineM'!CJ4</f>
        <v>48761</v>
      </c>
      <c r="CK4" s="8">
        <f>'C1_TimelineM'!CK4</f>
        <v>48792</v>
      </c>
      <c r="CL4" s="8">
        <f>'C1_TimelineM'!CL4</f>
        <v>48823</v>
      </c>
      <c r="CM4" s="8">
        <f>'C1_TimelineM'!CM4</f>
        <v>48853</v>
      </c>
      <c r="CN4" s="8">
        <f>'C1_TimelineM'!CN4</f>
        <v>48884</v>
      </c>
      <c r="CO4" s="8">
        <f>'C1_TimelineM'!CO4</f>
        <v>48914</v>
      </c>
      <c r="CP4" s="8">
        <f>'C1_TimelineM'!CP4</f>
        <v>48945</v>
      </c>
      <c r="CQ4" s="8">
        <f>'C1_TimelineM'!CQ4</f>
        <v>48976</v>
      </c>
      <c r="CR4" s="8">
        <f>'C1_TimelineM'!CR4</f>
        <v>49004</v>
      </c>
      <c r="CS4" s="8">
        <f>'C1_TimelineM'!CS4</f>
        <v>49035</v>
      </c>
      <c r="CT4" s="8">
        <f>'C1_TimelineM'!CT4</f>
        <v>49065</v>
      </c>
      <c r="CU4" s="8">
        <f>'C1_TimelineM'!CU4</f>
        <v>49096</v>
      </c>
      <c r="CV4" s="8">
        <f>'C1_TimelineM'!CV4</f>
        <v>49126</v>
      </c>
      <c r="CW4" s="8">
        <f>'C1_TimelineM'!CW4</f>
        <v>49157</v>
      </c>
      <c r="CX4" s="8">
        <f>'C1_TimelineM'!CX4</f>
        <v>49188</v>
      </c>
      <c r="CY4" s="8">
        <f>'C1_TimelineM'!CY4</f>
        <v>49218</v>
      </c>
      <c r="CZ4" s="8">
        <f>'C1_TimelineM'!CZ4</f>
        <v>49249</v>
      </c>
      <c r="DA4" s="8">
        <f>'C1_TimelineM'!DA4</f>
        <v>49279</v>
      </c>
      <c r="DB4" s="8">
        <f>'C1_TimelineM'!DB4</f>
        <v>49310</v>
      </c>
      <c r="DC4" s="8">
        <f>'C1_TimelineM'!DC4</f>
        <v>49341</v>
      </c>
      <c r="DD4" s="8">
        <f>'C1_TimelineM'!DD4</f>
        <v>49369</v>
      </c>
      <c r="DE4" s="8">
        <f>'C1_TimelineM'!DE4</f>
        <v>49400</v>
      </c>
      <c r="DF4" s="8">
        <f>'C1_TimelineM'!DF4</f>
        <v>49430</v>
      </c>
      <c r="DG4" s="8">
        <f>'C1_TimelineM'!DG4</f>
        <v>49461</v>
      </c>
      <c r="DH4" s="8">
        <f>'C1_TimelineM'!DH4</f>
        <v>49491</v>
      </c>
      <c r="DI4" s="8">
        <f>'C1_TimelineM'!DI4</f>
        <v>49522</v>
      </c>
      <c r="DJ4" s="8">
        <f>'C1_TimelineM'!DJ4</f>
        <v>49553</v>
      </c>
      <c r="DK4" s="8">
        <f>'C1_TimelineM'!DK4</f>
        <v>49583</v>
      </c>
      <c r="DL4" s="8">
        <f>'C1_TimelineM'!DL4</f>
        <v>49614</v>
      </c>
      <c r="DM4" s="8">
        <f>'C1_TimelineM'!DM4</f>
        <v>49644</v>
      </c>
      <c r="DN4" s="8">
        <f>'C1_TimelineM'!DN4</f>
        <v>49675</v>
      </c>
      <c r="DO4" s="8">
        <f>'C1_TimelineM'!DO4</f>
        <v>49706</v>
      </c>
      <c r="DP4" s="8">
        <f>'C1_TimelineM'!DP4</f>
        <v>49735</v>
      </c>
      <c r="DQ4" s="8">
        <f>'C1_TimelineM'!DQ4</f>
        <v>49766</v>
      </c>
      <c r="DR4" s="8">
        <f>'C1_TimelineM'!DR4</f>
        <v>49796</v>
      </c>
      <c r="DS4" s="8">
        <f>'C1_TimelineM'!DS4</f>
        <v>49827</v>
      </c>
      <c r="DT4" s="8">
        <f>'C1_TimelineM'!DT4</f>
        <v>49857</v>
      </c>
      <c r="DU4" s="8">
        <f>'C1_TimelineM'!DU4</f>
        <v>49888</v>
      </c>
      <c r="DV4" s="8">
        <f>'C1_TimelineM'!DV4</f>
        <v>49919</v>
      </c>
      <c r="DW4" s="8">
        <f>'C1_TimelineM'!DW4</f>
        <v>49949</v>
      </c>
      <c r="DX4" s="8">
        <f>'C1_TimelineM'!DX4</f>
        <v>49980</v>
      </c>
      <c r="DY4" s="8">
        <f>'C1_TimelineM'!DY4</f>
        <v>50010</v>
      </c>
      <c r="DZ4" s="8">
        <f>'C1_TimelineM'!DZ4</f>
        <v>50041</v>
      </c>
      <c r="EA4" s="8">
        <f>'C1_TimelineM'!EA4</f>
        <v>50072</v>
      </c>
      <c r="EB4" s="8">
        <f>'C1_TimelineM'!EB4</f>
        <v>50100</v>
      </c>
    </row>
    <row r="5" spans="1:133" x14ac:dyDescent="0.25">
      <c r="C5" s="5"/>
      <c r="M5" s="8">
        <f>'C1_TimelineM'!M5</f>
        <v>46507</v>
      </c>
      <c r="N5" s="8">
        <f>'C1_TimelineM'!N5</f>
        <v>46538</v>
      </c>
      <c r="O5" s="8">
        <f>'C1_TimelineM'!O5</f>
        <v>46568</v>
      </c>
      <c r="P5" s="8">
        <f>'C1_TimelineM'!P5</f>
        <v>46599</v>
      </c>
      <c r="Q5" s="8">
        <f>'C1_TimelineM'!Q5</f>
        <v>46630</v>
      </c>
      <c r="R5" s="8">
        <f>'C1_TimelineM'!R5</f>
        <v>46660</v>
      </c>
      <c r="S5" s="8">
        <f>'C1_TimelineM'!S5</f>
        <v>46691</v>
      </c>
      <c r="T5" s="8">
        <f>'C1_TimelineM'!T5</f>
        <v>46721</v>
      </c>
      <c r="U5" s="8">
        <f>'C1_TimelineM'!U5</f>
        <v>46752</v>
      </c>
      <c r="V5" s="8">
        <f>'C1_TimelineM'!V5</f>
        <v>46783</v>
      </c>
      <c r="W5" s="8">
        <f>'C1_TimelineM'!W5</f>
        <v>46812</v>
      </c>
      <c r="X5" s="8">
        <f>'C1_TimelineM'!X5</f>
        <v>46843</v>
      </c>
      <c r="Y5" s="8">
        <f>'C1_TimelineM'!Y5</f>
        <v>46873</v>
      </c>
      <c r="Z5" s="8">
        <f>'C1_TimelineM'!Z5</f>
        <v>46904</v>
      </c>
      <c r="AA5" s="8">
        <f>'C1_TimelineM'!AA5</f>
        <v>46934</v>
      </c>
      <c r="AB5" s="8">
        <f>'C1_TimelineM'!AB5</f>
        <v>46965</v>
      </c>
      <c r="AC5" s="8">
        <f>'C1_TimelineM'!AC5</f>
        <v>46996</v>
      </c>
      <c r="AD5" s="8">
        <f>'C1_TimelineM'!AD5</f>
        <v>47026</v>
      </c>
      <c r="AE5" s="8">
        <f>'C1_TimelineM'!AE5</f>
        <v>47057</v>
      </c>
      <c r="AF5" s="8">
        <f>'C1_TimelineM'!AF5</f>
        <v>47087</v>
      </c>
      <c r="AG5" s="8">
        <f>'C1_TimelineM'!AG5</f>
        <v>47118</v>
      </c>
      <c r="AH5" s="8">
        <f>'C1_TimelineM'!AH5</f>
        <v>47149</v>
      </c>
      <c r="AI5" s="8">
        <f>'C1_TimelineM'!AI5</f>
        <v>47177</v>
      </c>
      <c r="AJ5" s="8">
        <f>'C1_TimelineM'!AJ5</f>
        <v>47208</v>
      </c>
      <c r="AK5" s="8">
        <f>'C1_TimelineM'!AK5</f>
        <v>47238</v>
      </c>
      <c r="AL5" s="8">
        <f>'C1_TimelineM'!AL5</f>
        <v>47269</v>
      </c>
      <c r="AM5" s="8">
        <f>'C1_TimelineM'!AM5</f>
        <v>47299</v>
      </c>
      <c r="AN5" s="8">
        <f>'C1_TimelineM'!AN5</f>
        <v>47330</v>
      </c>
      <c r="AO5" s="8">
        <f>'C1_TimelineM'!AO5</f>
        <v>47361</v>
      </c>
      <c r="AP5" s="8">
        <f>'C1_TimelineM'!AP5</f>
        <v>47391</v>
      </c>
      <c r="AQ5" s="8">
        <f>'C1_TimelineM'!AQ5</f>
        <v>47422</v>
      </c>
      <c r="AR5" s="8">
        <f>'C1_TimelineM'!AR5</f>
        <v>47452</v>
      </c>
      <c r="AS5" s="8">
        <f>'C1_TimelineM'!AS5</f>
        <v>47483</v>
      </c>
      <c r="AT5" s="8">
        <f>'C1_TimelineM'!AT5</f>
        <v>47514</v>
      </c>
      <c r="AU5" s="8">
        <f>'C1_TimelineM'!AU5</f>
        <v>47542</v>
      </c>
      <c r="AV5" s="8">
        <f>'C1_TimelineM'!AV5</f>
        <v>47573</v>
      </c>
      <c r="AW5" s="8">
        <f>'C1_TimelineM'!AW5</f>
        <v>47603</v>
      </c>
      <c r="AX5" s="8">
        <f>'C1_TimelineM'!AX5</f>
        <v>47634</v>
      </c>
      <c r="AY5" s="8">
        <f>'C1_TimelineM'!AY5</f>
        <v>47664</v>
      </c>
      <c r="AZ5" s="8">
        <f>'C1_TimelineM'!AZ5</f>
        <v>47695</v>
      </c>
      <c r="BA5" s="8">
        <f>'C1_TimelineM'!BA5</f>
        <v>47726</v>
      </c>
      <c r="BB5" s="8">
        <f>'C1_TimelineM'!BB5</f>
        <v>47756</v>
      </c>
      <c r="BC5" s="8">
        <f>'C1_TimelineM'!BC5</f>
        <v>47787</v>
      </c>
      <c r="BD5" s="8">
        <f>'C1_TimelineM'!BD5</f>
        <v>47817</v>
      </c>
      <c r="BE5" s="8">
        <f>'C1_TimelineM'!BE5</f>
        <v>47848</v>
      </c>
      <c r="BF5" s="8">
        <f>'C1_TimelineM'!BF5</f>
        <v>47879</v>
      </c>
      <c r="BG5" s="8">
        <f>'C1_TimelineM'!BG5</f>
        <v>47907</v>
      </c>
      <c r="BH5" s="8">
        <f>'C1_TimelineM'!BH5</f>
        <v>47938</v>
      </c>
      <c r="BI5" s="8">
        <f>'C1_TimelineM'!BI5</f>
        <v>47968</v>
      </c>
      <c r="BJ5" s="8">
        <f>'C1_TimelineM'!BJ5</f>
        <v>47999</v>
      </c>
      <c r="BK5" s="8">
        <f>'C1_TimelineM'!BK5</f>
        <v>48029</v>
      </c>
      <c r="BL5" s="8">
        <f>'C1_TimelineM'!BL5</f>
        <v>48060</v>
      </c>
      <c r="BM5" s="8">
        <f>'C1_TimelineM'!BM5</f>
        <v>48091</v>
      </c>
      <c r="BN5" s="8">
        <f>'C1_TimelineM'!BN5</f>
        <v>48121</v>
      </c>
      <c r="BO5" s="8">
        <f>'C1_TimelineM'!BO5</f>
        <v>48152</v>
      </c>
      <c r="BP5" s="8">
        <f>'C1_TimelineM'!BP5</f>
        <v>48182</v>
      </c>
      <c r="BQ5" s="8">
        <f>'C1_TimelineM'!BQ5</f>
        <v>48213</v>
      </c>
      <c r="BR5" s="8">
        <f>'C1_TimelineM'!BR5</f>
        <v>48244</v>
      </c>
      <c r="BS5" s="8">
        <f>'C1_TimelineM'!BS5</f>
        <v>48273</v>
      </c>
      <c r="BT5" s="8">
        <f>'C1_TimelineM'!BT5</f>
        <v>48304</v>
      </c>
      <c r="BU5" s="8">
        <f>'C1_TimelineM'!BU5</f>
        <v>48334</v>
      </c>
      <c r="BV5" s="8">
        <f>'C1_TimelineM'!BV5</f>
        <v>48365</v>
      </c>
      <c r="BW5" s="8">
        <f>'C1_TimelineM'!BW5</f>
        <v>48395</v>
      </c>
      <c r="BX5" s="8">
        <f>'C1_TimelineM'!BX5</f>
        <v>48426</v>
      </c>
      <c r="BY5" s="8">
        <f>'C1_TimelineM'!BY5</f>
        <v>48457</v>
      </c>
      <c r="BZ5" s="8">
        <f>'C1_TimelineM'!BZ5</f>
        <v>48487</v>
      </c>
      <c r="CA5" s="8">
        <f>'C1_TimelineM'!CA5</f>
        <v>48518</v>
      </c>
      <c r="CB5" s="8">
        <f>'C1_TimelineM'!CB5</f>
        <v>48548</v>
      </c>
      <c r="CC5" s="8">
        <f>'C1_TimelineM'!CC5</f>
        <v>48579</v>
      </c>
      <c r="CD5" s="8">
        <f>'C1_TimelineM'!CD5</f>
        <v>48610</v>
      </c>
      <c r="CE5" s="8">
        <f>'C1_TimelineM'!CE5</f>
        <v>48638</v>
      </c>
      <c r="CF5" s="8">
        <f>'C1_TimelineM'!CF5</f>
        <v>48669</v>
      </c>
      <c r="CG5" s="8">
        <f>'C1_TimelineM'!CG5</f>
        <v>48699</v>
      </c>
      <c r="CH5" s="8">
        <f>'C1_TimelineM'!CH5</f>
        <v>48730</v>
      </c>
      <c r="CI5" s="8">
        <f>'C1_TimelineM'!CI5</f>
        <v>48760</v>
      </c>
      <c r="CJ5" s="8">
        <f>'C1_TimelineM'!CJ5</f>
        <v>48791</v>
      </c>
      <c r="CK5" s="8">
        <f>'C1_TimelineM'!CK5</f>
        <v>48822</v>
      </c>
      <c r="CL5" s="8">
        <f>'C1_TimelineM'!CL5</f>
        <v>48852</v>
      </c>
      <c r="CM5" s="8">
        <f>'C1_TimelineM'!CM5</f>
        <v>48883</v>
      </c>
      <c r="CN5" s="8">
        <f>'C1_TimelineM'!CN5</f>
        <v>48913</v>
      </c>
      <c r="CO5" s="8">
        <f>'C1_TimelineM'!CO5</f>
        <v>48944</v>
      </c>
      <c r="CP5" s="8">
        <f>'C1_TimelineM'!CP5</f>
        <v>48975</v>
      </c>
      <c r="CQ5" s="8">
        <f>'C1_TimelineM'!CQ5</f>
        <v>49003</v>
      </c>
      <c r="CR5" s="8">
        <f>'C1_TimelineM'!CR5</f>
        <v>49034</v>
      </c>
      <c r="CS5" s="8">
        <f>'C1_TimelineM'!CS5</f>
        <v>49064</v>
      </c>
      <c r="CT5" s="8">
        <f>'C1_TimelineM'!CT5</f>
        <v>49095</v>
      </c>
      <c r="CU5" s="8">
        <f>'C1_TimelineM'!CU5</f>
        <v>49125</v>
      </c>
      <c r="CV5" s="8">
        <f>'C1_TimelineM'!CV5</f>
        <v>49156</v>
      </c>
      <c r="CW5" s="8">
        <f>'C1_TimelineM'!CW5</f>
        <v>49187</v>
      </c>
      <c r="CX5" s="8">
        <f>'C1_TimelineM'!CX5</f>
        <v>49217</v>
      </c>
      <c r="CY5" s="8">
        <f>'C1_TimelineM'!CY5</f>
        <v>49248</v>
      </c>
      <c r="CZ5" s="8">
        <f>'C1_TimelineM'!CZ5</f>
        <v>49278</v>
      </c>
      <c r="DA5" s="8">
        <f>'C1_TimelineM'!DA5</f>
        <v>49309</v>
      </c>
      <c r="DB5" s="8">
        <f>'C1_TimelineM'!DB5</f>
        <v>49340</v>
      </c>
      <c r="DC5" s="8">
        <f>'C1_TimelineM'!DC5</f>
        <v>49368</v>
      </c>
      <c r="DD5" s="8">
        <f>'C1_TimelineM'!DD5</f>
        <v>49399</v>
      </c>
      <c r="DE5" s="8">
        <f>'C1_TimelineM'!DE5</f>
        <v>49429</v>
      </c>
      <c r="DF5" s="8">
        <f>'C1_TimelineM'!DF5</f>
        <v>49460</v>
      </c>
      <c r="DG5" s="8">
        <f>'C1_TimelineM'!DG5</f>
        <v>49490</v>
      </c>
      <c r="DH5" s="8">
        <f>'C1_TimelineM'!DH5</f>
        <v>49521</v>
      </c>
      <c r="DI5" s="8">
        <f>'C1_TimelineM'!DI5</f>
        <v>49552</v>
      </c>
      <c r="DJ5" s="8">
        <f>'C1_TimelineM'!DJ5</f>
        <v>49582</v>
      </c>
      <c r="DK5" s="8">
        <f>'C1_TimelineM'!DK5</f>
        <v>49613</v>
      </c>
      <c r="DL5" s="8">
        <f>'C1_TimelineM'!DL5</f>
        <v>49643</v>
      </c>
      <c r="DM5" s="8">
        <f>'C1_TimelineM'!DM5</f>
        <v>49674</v>
      </c>
      <c r="DN5" s="8">
        <f>'C1_TimelineM'!DN5</f>
        <v>49705</v>
      </c>
      <c r="DO5" s="8">
        <f>'C1_TimelineM'!DO5</f>
        <v>49734</v>
      </c>
      <c r="DP5" s="8">
        <f>'C1_TimelineM'!DP5</f>
        <v>49765</v>
      </c>
      <c r="DQ5" s="8">
        <f>'C1_TimelineM'!DQ5</f>
        <v>49795</v>
      </c>
      <c r="DR5" s="8">
        <f>'C1_TimelineM'!DR5</f>
        <v>49826</v>
      </c>
      <c r="DS5" s="8">
        <f>'C1_TimelineM'!DS5</f>
        <v>49856</v>
      </c>
      <c r="DT5" s="8">
        <f>'C1_TimelineM'!DT5</f>
        <v>49887</v>
      </c>
      <c r="DU5" s="8">
        <f>'C1_TimelineM'!DU5</f>
        <v>49918</v>
      </c>
      <c r="DV5" s="8">
        <f>'C1_TimelineM'!DV5</f>
        <v>49948</v>
      </c>
      <c r="DW5" s="8">
        <f>'C1_TimelineM'!DW5</f>
        <v>49979</v>
      </c>
      <c r="DX5" s="8">
        <f>'C1_TimelineM'!DX5</f>
        <v>50009</v>
      </c>
      <c r="DY5" s="8">
        <f>'C1_TimelineM'!DY5</f>
        <v>50040</v>
      </c>
      <c r="DZ5" s="8">
        <f>'C1_TimelineM'!DZ5</f>
        <v>50071</v>
      </c>
      <c r="EA5" s="8">
        <f>'C1_TimelineM'!EA5</f>
        <v>50099</v>
      </c>
      <c r="EB5" s="8">
        <f>'C1_TimelineM'!EB5</f>
        <v>50130</v>
      </c>
    </row>
    <row r="6" spans="1:133" ht="17.25" x14ac:dyDescent="0.3">
      <c r="C6" s="5"/>
      <c r="D6" s="7"/>
      <c r="E6" s="7"/>
      <c r="F6" s="7"/>
      <c r="G6" s="7"/>
      <c r="H6" s="7"/>
      <c r="I6" s="7"/>
      <c r="J6" s="7"/>
      <c r="M6" s="35">
        <f>'C1_TimelineM'!M6</f>
        <v>2027</v>
      </c>
      <c r="N6" s="35">
        <f>'C1_TimelineM'!N6</f>
        <v>2027</v>
      </c>
      <c r="O6" s="35">
        <f>'C1_TimelineM'!O6</f>
        <v>2027</v>
      </c>
      <c r="P6" s="35">
        <f>'C1_TimelineM'!P6</f>
        <v>2027</v>
      </c>
      <c r="Q6" s="35">
        <f>'C1_TimelineM'!Q6</f>
        <v>2027</v>
      </c>
      <c r="R6" s="35">
        <f>'C1_TimelineM'!R6</f>
        <v>2027</v>
      </c>
      <c r="S6" s="35">
        <f>'C1_TimelineM'!S6</f>
        <v>2027</v>
      </c>
      <c r="T6" s="35">
        <f>'C1_TimelineM'!T6</f>
        <v>2027</v>
      </c>
      <c r="U6" s="35">
        <f>'C1_TimelineM'!U6</f>
        <v>2027</v>
      </c>
      <c r="V6" s="35">
        <f>'C1_TimelineM'!V6</f>
        <v>2028</v>
      </c>
      <c r="W6" s="35">
        <f>'C1_TimelineM'!W6</f>
        <v>2028</v>
      </c>
      <c r="X6" s="35">
        <f>'C1_TimelineM'!X6</f>
        <v>2028</v>
      </c>
      <c r="Y6" s="35">
        <f>'C1_TimelineM'!Y6</f>
        <v>2028</v>
      </c>
      <c r="Z6" s="35">
        <f>'C1_TimelineM'!Z6</f>
        <v>2028</v>
      </c>
      <c r="AA6" s="35">
        <f>'C1_TimelineM'!AA6</f>
        <v>2028</v>
      </c>
      <c r="AB6" s="35">
        <f>'C1_TimelineM'!AB6</f>
        <v>2028</v>
      </c>
      <c r="AC6" s="35">
        <f>'C1_TimelineM'!AC6</f>
        <v>2028</v>
      </c>
      <c r="AD6" s="35">
        <f>'C1_TimelineM'!AD6</f>
        <v>2028</v>
      </c>
      <c r="AE6" s="35">
        <f>'C1_TimelineM'!AE6</f>
        <v>2028</v>
      </c>
      <c r="AF6" s="35">
        <f>'C1_TimelineM'!AF6</f>
        <v>2028</v>
      </c>
      <c r="AG6" s="35">
        <f>'C1_TimelineM'!AG6</f>
        <v>2028</v>
      </c>
      <c r="AH6" s="35">
        <f>'C1_TimelineM'!AH6</f>
        <v>2029</v>
      </c>
      <c r="AI6" s="35">
        <f>'C1_TimelineM'!AI6</f>
        <v>2029</v>
      </c>
      <c r="AJ6" s="35">
        <f>'C1_TimelineM'!AJ6</f>
        <v>2029</v>
      </c>
      <c r="AK6" s="35">
        <f>'C1_TimelineM'!AK6</f>
        <v>2029</v>
      </c>
      <c r="AL6" s="35">
        <f>'C1_TimelineM'!AL6</f>
        <v>2029</v>
      </c>
      <c r="AM6" s="35">
        <f>'C1_TimelineM'!AM6</f>
        <v>2029</v>
      </c>
      <c r="AN6" s="35">
        <f>'C1_TimelineM'!AN6</f>
        <v>2029</v>
      </c>
      <c r="AO6" s="35">
        <f>'C1_TimelineM'!AO6</f>
        <v>2029</v>
      </c>
      <c r="AP6" s="35">
        <f>'C1_TimelineM'!AP6</f>
        <v>2029</v>
      </c>
      <c r="AQ6" s="35">
        <f>'C1_TimelineM'!AQ6</f>
        <v>2029</v>
      </c>
      <c r="AR6" s="35">
        <f>'C1_TimelineM'!AR6</f>
        <v>2029</v>
      </c>
      <c r="AS6" s="35">
        <f>'C1_TimelineM'!AS6</f>
        <v>2029</v>
      </c>
      <c r="AT6" s="35">
        <f>'C1_TimelineM'!AT6</f>
        <v>2030</v>
      </c>
      <c r="AU6" s="35">
        <f>'C1_TimelineM'!AU6</f>
        <v>2030</v>
      </c>
      <c r="AV6" s="35">
        <f>'C1_TimelineM'!AV6</f>
        <v>2030</v>
      </c>
      <c r="AW6" s="35">
        <f>'C1_TimelineM'!AW6</f>
        <v>2030</v>
      </c>
      <c r="AX6" s="35">
        <f>'C1_TimelineM'!AX6</f>
        <v>2030</v>
      </c>
      <c r="AY6" s="35">
        <f>'C1_TimelineM'!AY6</f>
        <v>2030</v>
      </c>
      <c r="AZ6" s="35">
        <f>'C1_TimelineM'!AZ6</f>
        <v>2030</v>
      </c>
      <c r="BA6" s="35">
        <f>'C1_TimelineM'!BA6</f>
        <v>2030</v>
      </c>
      <c r="BB6" s="35">
        <f>'C1_TimelineM'!BB6</f>
        <v>2030</v>
      </c>
      <c r="BC6" s="35">
        <f>'C1_TimelineM'!BC6</f>
        <v>2030</v>
      </c>
      <c r="BD6" s="35">
        <f>'C1_TimelineM'!BD6</f>
        <v>2030</v>
      </c>
      <c r="BE6" s="35">
        <f>'C1_TimelineM'!BE6</f>
        <v>2030</v>
      </c>
      <c r="BF6" s="35">
        <f>'C1_TimelineM'!BF6</f>
        <v>2031</v>
      </c>
      <c r="BG6" s="35">
        <f>'C1_TimelineM'!BG6</f>
        <v>2031</v>
      </c>
      <c r="BH6" s="35">
        <f>'C1_TimelineM'!BH6</f>
        <v>2031</v>
      </c>
      <c r="BI6" s="35">
        <f>'C1_TimelineM'!BI6</f>
        <v>2031</v>
      </c>
      <c r="BJ6" s="35">
        <f>'C1_TimelineM'!BJ6</f>
        <v>2031</v>
      </c>
      <c r="BK6" s="35">
        <f>'C1_TimelineM'!BK6</f>
        <v>2031</v>
      </c>
      <c r="BL6" s="35">
        <f>'C1_TimelineM'!BL6</f>
        <v>2031</v>
      </c>
      <c r="BM6" s="35">
        <f>'C1_TimelineM'!BM6</f>
        <v>2031</v>
      </c>
      <c r="BN6" s="35">
        <f>'C1_TimelineM'!BN6</f>
        <v>2031</v>
      </c>
      <c r="BO6" s="35">
        <f>'C1_TimelineM'!BO6</f>
        <v>2031</v>
      </c>
      <c r="BP6" s="35">
        <f>'C1_TimelineM'!BP6</f>
        <v>2031</v>
      </c>
      <c r="BQ6" s="35">
        <f>'C1_TimelineM'!BQ6</f>
        <v>2031</v>
      </c>
      <c r="BR6" s="35">
        <f>'C1_TimelineM'!BR6</f>
        <v>2032</v>
      </c>
      <c r="BS6" s="35">
        <f>'C1_TimelineM'!BS6</f>
        <v>2032</v>
      </c>
      <c r="BT6" s="35">
        <f>'C1_TimelineM'!BT6</f>
        <v>2032</v>
      </c>
      <c r="BU6" s="35">
        <f>'C1_TimelineM'!BU6</f>
        <v>2032</v>
      </c>
      <c r="BV6" s="35">
        <f>'C1_TimelineM'!BV6</f>
        <v>2032</v>
      </c>
      <c r="BW6" s="35">
        <f>'C1_TimelineM'!BW6</f>
        <v>2032</v>
      </c>
      <c r="BX6" s="35">
        <f>'C1_TimelineM'!BX6</f>
        <v>2032</v>
      </c>
      <c r="BY6" s="35">
        <f>'C1_TimelineM'!BY6</f>
        <v>2032</v>
      </c>
      <c r="BZ6" s="35">
        <f>'C1_TimelineM'!BZ6</f>
        <v>2032</v>
      </c>
      <c r="CA6" s="35">
        <f>'C1_TimelineM'!CA6</f>
        <v>2032</v>
      </c>
      <c r="CB6" s="35">
        <f>'C1_TimelineM'!CB6</f>
        <v>2032</v>
      </c>
      <c r="CC6" s="35">
        <f>'C1_TimelineM'!CC6</f>
        <v>2032</v>
      </c>
      <c r="CD6" s="35">
        <f>'C1_TimelineM'!CD6</f>
        <v>2033</v>
      </c>
      <c r="CE6" s="35">
        <f>'C1_TimelineM'!CE6</f>
        <v>2033</v>
      </c>
      <c r="CF6" s="35">
        <f>'C1_TimelineM'!CF6</f>
        <v>2033</v>
      </c>
      <c r="CG6" s="35">
        <f>'C1_TimelineM'!CG6</f>
        <v>2033</v>
      </c>
      <c r="CH6" s="35">
        <f>'C1_TimelineM'!CH6</f>
        <v>2033</v>
      </c>
      <c r="CI6" s="35">
        <f>'C1_TimelineM'!CI6</f>
        <v>2033</v>
      </c>
      <c r="CJ6" s="35">
        <f>'C1_TimelineM'!CJ6</f>
        <v>2033</v>
      </c>
      <c r="CK6" s="35">
        <f>'C1_TimelineM'!CK6</f>
        <v>2033</v>
      </c>
      <c r="CL6" s="35">
        <f>'C1_TimelineM'!CL6</f>
        <v>2033</v>
      </c>
      <c r="CM6" s="35">
        <f>'C1_TimelineM'!CM6</f>
        <v>2033</v>
      </c>
      <c r="CN6" s="35">
        <f>'C1_TimelineM'!CN6</f>
        <v>2033</v>
      </c>
      <c r="CO6" s="35">
        <f>'C1_TimelineM'!CO6</f>
        <v>2033</v>
      </c>
      <c r="CP6" s="35">
        <f>'C1_TimelineM'!CP6</f>
        <v>2034</v>
      </c>
      <c r="CQ6" s="35">
        <f>'C1_TimelineM'!CQ6</f>
        <v>2034</v>
      </c>
      <c r="CR6" s="35">
        <f>'C1_TimelineM'!CR6</f>
        <v>2034</v>
      </c>
      <c r="CS6" s="35">
        <f>'C1_TimelineM'!CS6</f>
        <v>2034</v>
      </c>
      <c r="CT6" s="35">
        <f>'C1_TimelineM'!CT6</f>
        <v>2034</v>
      </c>
      <c r="CU6" s="35">
        <f>'C1_TimelineM'!CU6</f>
        <v>2034</v>
      </c>
      <c r="CV6" s="35">
        <f>'C1_TimelineM'!CV6</f>
        <v>2034</v>
      </c>
      <c r="CW6" s="35">
        <f>'C1_TimelineM'!CW6</f>
        <v>2034</v>
      </c>
      <c r="CX6" s="35">
        <f>'C1_TimelineM'!CX6</f>
        <v>2034</v>
      </c>
      <c r="CY6" s="35">
        <f>'C1_TimelineM'!CY6</f>
        <v>2034</v>
      </c>
      <c r="CZ6" s="35">
        <f>'C1_TimelineM'!CZ6</f>
        <v>2034</v>
      </c>
      <c r="DA6" s="35">
        <f>'C1_TimelineM'!DA6</f>
        <v>2034</v>
      </c>
      <c r="DB6" s="35">
        <f>'C1_TimelineM'!DB6</f>
        <v>2035</v>
      </c>
      <c r="DC6" s="35">
        <f>'C1_TimelineM'!DC6</f>
        <v>2035</v>
      </c>
      <c r="DD6" s="35">
        <f>'C1_TimelineM'!DD6</f>
        <v>2035</v>
      </c>
      <c r="DE6" s="35">
        <f>'C1_TimelineM'!DE6</f>
        <v>2035</v>
      </c>
      <c r="DF6" s="35">
        <f>'C1_TimelineM'!DF6</f>
        <v>2035</v>
      </c>
      <c r="DG6" s="35">
        <f>'C1_TimelineM'!DG6</f>
        <v>2035</v>
      </c>
      <c r="DH6" s="35">
        <f>'C1_TimelineM'!DH6</f>
        <v>2035</v>
      </c>
      <c r="DI6" s="35">
        <f>'C1_TimelineM'!DI6</f>
        <v>2035</v>
      </c>
      <c r="DJ6" s="35">
        <f>'C1_TimelineM'!DJ6</f>
        <v>2035</v>
      </c>
      <c r="DK6" s="35">
        <f>'C1_TimelineM'!DK6</f>
        <v>2035</v>
      </c>
      <c r="DL6" s="35">
        <f>'C1_TimelineM'!DL6</f>
        <v>2035</v>
      </c>
      <c r="DM6" s="35">
        <f>'C1_TimelineM'!DM6</f>
        <v>2035</v>
      </c>
      <c r="DN6" s="35">
        <f>'C1_TimelineM'!DN6</f>
        <v>2036</v>
      </c>
      <c r="DO6" s="35">
        <f>'C1_TimelineM'!DO6</f>
        <v>2036</v>
      </c>
      <c r="DP6" s="35">
        <f>'C1_TimelineM'!DP6</f>
        <v>2036</v>
      </c>
      <c r="DQ6" s="35">
        <f>'C1_TimelineM'!DQ6</f>
        <v>2036</v>
      </c>
      <c r="DR6" s="35">
        <f>'C1_TimelineM'!DR6</f>
        <v>2036</v>
      </c>
      <c r="DS6" s="35">
        <f>'C1_TimelineM'!DS6</f>
        <v>2036</v>
      </c>
      <c r="DT6" s="35">
        <f>'C1_TimelineM'!DT6</f>
        <v>2036</v>
      </c>
      <c r="DU6" s="35">
        <f>'C1_TimelineM'!DU6</f>
        <v>2036</v>
      </c>
      <c r="DV6" s="35">
        <f>'C1_TimelineM'!DV6</f>
        <v>2036</v>
      </c>
      <c r="DW6" s="35">
        <f>'C1_TimelineM'!DW6</f>
        <v>2036</v>
      </c>
      <c r="DX6" s="35">
        <f>'C1_TimelineM'!DX6</f>
        <v>2036</v>
      </c>
      <c r="DY6" s="35">
        <f>'C1_TimelineM'!DY6</f>
        <v>2036</v>
      </c>
      <c r="DZ6" s="35">
        <f>'C1_TimelineM'!DZ6</f>
        <v>2037</v>
      </c>
      <c r="EA6" s="35">
        <f>'C1_TimelineM'!EA6</f>
        <v>2037</v>
      </c>
      <c r="EB6" s="35">
        <f>'C1_TimelineM'!EB6</f>
        <v>2037</v>
      </c>
    </row>
    <row r="7" spans="1:133" x14ac:dyDescent="0.25">
      <c r="C7" s="5"/>
      <c r="H7" s="9"/>
      <c r="J7" s="9"/>
    </row>
    <row r="8" spans="1:133" x14ac:dyDescent="0.25">
      <c r="C8" s="5"/>
      <c r="H8" s="9" t="s">
        <v>0</v>
      </c>
      <c r="J8" s="9"/>
    </row>
    <row r="9" spans="1:133" ht="18.75" x14ac:dyDescent="0.3">
      <c r="A9" s="51"/>
      <c r="B9" s="51"/>
      <c r="C9" s="51" t="s">
        <v>146</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row>
    <row r="10" spans="1:133" outlineLevel="1" x14ac:dyDescent="0.25"/>
    <row r="11" spans="1:133" outlineLevel="1" x14ac:dyDescent="0.25">
      <c r="D11" s="23" t="s">
        <v>148</v>
      </c>
      <c r="H11" s="9" t="s">
        <v>28</v>
      </c>
      <c r="J11" s="29">
        <f>I2_Scenario_Inputs!$K$50</f>
        <v>10</v>
      </c>
    </row>
    <row r="12" spans="1:133" outlineLevel="1" x14ac:dyDescent="0.25"/>
    <row r="13" spans="1:133" outlineLevel="1" x14ac:dyDescent="0.25">
      <c r="D13" s="23" t="s">
        <v>149</v>
      </c>
      <c r="H13" s="9" t="s">
        <v>28</v>
      </c>
      <c r="J13" s="26">
        <f>J11*rMonthsInYear</f>
        <v>120</v>
      </c>
    </row>
    <row r="14" spans="1:133" outlineLevel="1" x14ac:dyDescent="0.25"/>
    <row r="15" spans="1:133" outlineLevel="1" x14ac:dyDescent="0.25">
      <c r="D15" s="23" t="s">
        <v>161</v>
      </c>
      <c r="H15" s="9" t="s">
        <v>53</v>
      </c>
      <c r="J15" s="29">
        <f>I2_Scenario_Inputs!$K$49</f>
        <v>500</v>
      </c>
    </row>
    <row r="16" spans="1:133" outlineLevel="1" x14ac:dyDescent="0.25"/>
    <row r="17" spans="1:133" outlineLevel="1" x14ac:dyDescent="0.25">
      <c r="D17" t="s">
        <v>104</v>
      </c>
      <c r="H17" s="9" t="s">
        <v>53</v>
      </c>
      <c r="M17" s="29">
        <f t="shared" ref="M17:AR17" si="0">L22</f>
        <v>0</v>
      </c>
      <c r="N17" s="29">
        <f t="shared" ca="1" si="0"/>
        <v>495.83333333333331</v>
      </c>
      <c r="O17" s="29">
        <f t="shared" ca="1" si="0"/>
        <v>491.66666666666663</v>
      </c>
      <c r="P17" s="29">
        <f t="shared" ca="1" si="0"/>
        <v>487.49999999999994</v>
      </c>
      <c r="Q17" s="29">
        <f t="shared" ca="1" si="0"/>
        <v>483.33333333333326</v>
      </c>
      <c r="R17" s="29">
        <f t="shared" ca="1" si="0"/>
        <v>479.16666666666657</v>
      </c>
      <c r="S17" s="29">
        <f t="shared" ca="1" si="0"/>
        <v>474.99999999999989</v>
      </c>
      <c r="T17" s="29">
        <f t="shared" ca="1" si="0"/>
        <v>470.8333333333332</v>
      </c>
      <c r="U17" s="29">
        <f t="shared" ca="1" si="0"/>
        <v>466.66666666666652</v>
      </c>
      <c r="V17" s="29">
        <f t="shared" ca="1" si="0"/>
        <v>462.49999999999983</v>
      </c>
      <c r="W17" s="29">
        <f t="shared" ca="1" si="0"/>
        <v>458.33333333333314</v>
      </c>
      <c r="X17" s="29">
        <f t="shared" ca="1" si="0"/>
        <v>454.16666666666646</v>
      </c>
      <c r="Y17" s="29">
        <f t="shared" ca="1" si="0"/>
        <v>449.99999999999977</v>
      </c>
      <c r="Z17" s="29">
        <f t="shared" ca="1" si="0"/>
        <v>445.83333333333309</v>
      </c>
      <c r="AA17" s="29">
        <f t="shared" ca="1" si="0"/>
        <v>441.6666666666664</v>
      </c>
      <c r="AB17" s="29">
        <f t="shared" ca="1" si="0"/>
        <v>437.49999999999972</v>
      </c>
      <c r="AC17" s="29">
        <f t="shared" ca="1" si="0"/>
        <v>433.33333333333303</v>
      </c>
      <c r="AD17" s="29">
        <f t="shared" ca="1" si="0"/>
        <v>429.16666666666634</v>
      </c>
      <c r="AE17" s="29">
        <f t="shared" ca="1" si="0"/>
        <v>424.99999999999966</v>
      </c>
      <c r="AF17" s="29">
        <f t="shared" ca="1" si="0"/>
        <v>420.83333333333297</v>
      </c>
      <c r="AG17" s="29">
        <f t="shared" ca="1" si="0"/>
        <v>416.66666666666629</v>
      </c>
      <c r="AH17" s="29">
        <f t="shared" ca="1" si="0"/>
        <v>412.4999999999996</v>
      </c>
      <c r="AI17" s="29">
        <f t="shared" ca="1" si="0"/>
        <v>408.33333333333292</v>
      </c>
      <c r="AJ17" s="29">
        <f t="shared" ca="1" si="0"/>
        <v>404.16666666666623</v>
      </c>
      <c r="AK17" s="29">
        <f t="shared" ca="1" si="0"/>
        <v>399.99999999999955</v>
      </c>
      <c r="AL17" s="29">
        <f t="shared" ca="1" si="0"/>
        <v>395.83333333333286</v>
      </c>
      <c r="AM17" s="29">
        <f t="shared" ca="1" si="0"/>
        <v>391.66666666666617</v>
      </c>
      <c r="AN17" s="29">
        <f t="shared" ca="1" si="0"/>
        <v>387.49999999999949</v>
      </c>
      <c r="AO17" s="29">
        <f t="shared" ca="1" si="0"/>
        <v>383.3333333333328</v>
      </c>
      <c r="AP17" s="29">
        <f t="shared" ca="1" si="0"/>
        <v>379.16666666666612</v>
      </c>
      <c r="AQ17" s="29">
        <f t="shared" ca="1" si="0"/>
        <v>374.99999999999943</v>
      </c>
      <c r="AR17" s="29">
        <f t="shared" ca="1" si="0"/>
        <v>370.83333333333275</v>
      </c>
      <c r="AS17" s="29">
        <f t="shared" ref="AS17:BX17" ca="1" si="1">AR22</f>
        <v>366.66666666666606</v>
      </c>
      <c r="AT17" s="29">
        <f t="shared" ca="1" si="1"/>
        <v>362.49999999999937</v>
      </c>
      <c r="AU17" s="29">
        <f t="shared" ca="1" si="1"/>
        <v>358.33333333333269</v>
      </c>
      <c r="AV17" s="29">
        <f t="shared" ca="1" si="1"/>
        <v>354.166666666666</v>
      </c>
      <c r="AW17" s="29">
        <f t="shared" ca="1" si="1"/>
        <v>349.99999999999932</v>
      </c>
      <c r="AX17" s="29">
        <f t="shared" ca="1" si="1"/>
        <v>345.83333333333263</v>
      </c>
      <c r="AY17" s="29">
        <f t="shared" ca="1" si="1"/>
        <v>341.66666666666595</v>
      </c>
      <c r="AZ17" s="29">
        <f t="shared" ca="1" si="1"/>
        <v>337.49999999999926</v>
      </c>
      <c r="BA17" s="29">
        <f t="shared" ca="1" si="1"/>
        <v>333.33333333333258</v>
      </c>
      <c r="BB17" s="29">
        <f t="shared" ca="1" si="1"/>
        <v>329.16666666666589</v>
      </c>
      <c r="BC17" s="29">
        <f t="shared" ca="1" si="1"/>
        <v>324.9999999999992</v>
      </c>
      <c r="BD17" s="29">
        <f t="shared" ca="1" si="1"/>
        <v>320.83333333333252</v>
      </c>
      <c r="BE17" s="29">
        <f t="shared" ca="1" si="1"/>
        <v>316.66666666666583</v>
      </c>
      <c r="BF17" s="29">
        <f t="shared" ca="1" si="1"/>
        <v>312.49999999999915</v>
      </c>
      <c r="BG17" s="29">
        <f t="shared" ca="1" si="1"/>
        <v>308.33333333333246</v>
      </c>
      <c r="BH17" s="29">
        <f t="shared" ca="1" si="1"/>
        <v>304.16666666666578</v>
      </c>
      <c r="BI17" s="29">
        <f t="shared" ca="1" si="1"/>
        <v>299.99999999999909</v>
      </c>
      <c r="BJ17" s="29">
        <f t="shared" ca="1" si="1"/>
        <v>295.8333333333324</v>
      </c>
      <c r="BK17" s="29">
        <f t="shared" ca="1" si="1"/>
        <v>291.66666666666572</v>
      </c>
      <c r="BL17" s="29">
        <f t="shared" ca="1" si="1"/>
        <v>287.49999999999903</v>
      </c>
      <c r="BM17" s="29">
        <f t="shared" ca="1" si="1"/>
        <v>283.33333333333235</v>
      </c>
      <c r="BN17" s="29">
        <f t="shared" ca="1" si="1"/>
        <v>279.16666666666566</v>
      </c>
      <c r="BO17" s="29">
        <f t="shared" ca="1" si="1"/>
        <v>274.99999999999898</v>
      </c>
      <c r="BP17" s="29">
        <f t="shared" ca="1" si="1"/>
        <v>270.83333333333229</v>
      </c>
      <c r="BQ17" s="29">
        <f t="shared" ca="1" si="1"/>
        <v>266.66666666666561</v>
      </c>
      <c r="BR17" s="29">
        <f t="shared" ca="1" si="1"/>
        <v>262.49999999999892</v>
      </c>
      <c r="BS17" s="29">
        <f t="shared" ca="1" si="1"/>
        <v>258.33333333333223</v>
      </c>
      <c r="BT17" s="29">
        <f t="shared" ca="1" si="1"/>
        <v>254.16666666666558</v>
      </c>
      <c r="BU17" s="29">
        <f t="shared" ca="1" si="1"/>
        <v>249.99999999999892</v>
      </c>
      <c r="BV17" s="29">
        <f t="shared" ca="1" si="1"/>
        <v>245.83333333333226</v>
      </c>
      <c r="BW17" s="29">
        <f t="shared" ca="1" si="1"/>
        <v>241.66666666666561</v>
      </c>
      <c r="BX17" s="29">
        <f t="shared" ca="1" si="1"/>
        <v>237.49999999999895</v>
      </c>
      <c r="BY17" s="29">
        <f t="shared" ref="BY17:DD17" ca="1" si="2">BX22</f>
        <v>233.33333333333229</v>
      </c>
      <c r="BZ17" s="29">
        <f t="shared" ca="1" si="2"/>
        <v>229.16666666666563</v>
      </c>
      <c r="CA17" s="29">
        <f t="shared" ca="1" si="2"/>
        <v>224.99999999999898</v>
      </c>
      <c r="CB17" s="29">
        <f t="shared" ca="1" si="2"/>
        <v>220.83333333333232</v>
      </c>
      <c r="CC17" s="29">
        <f t="shared" ca="1" si="2"/>
        <v>216.66666666666566</v>
      </c>
      <c r="CD17" s="29">
        <f t="shared" ca="1" si="2"/>
        <v>212.49999999999901</v>
      </c>
      <c r="CE17" s="29">
        <f t="shared" ca="1" si="2"/>
        <v>208.33333333333235</v>
      </c>
      <c r="CF17" s="29">
        <f t="shared" ca="1" si="2"/>
        <v>204.16666666666569</v>
      </c>
      <c r="CG17" s="29">
        <f t="shared" ca="1" si="2"/>
        <v>199.99999999999903</v>
      </c>
      <c r="CH17" s="29">
        <f t="shared" ca="1" si="2"/>
        <v>195.83333333333238</v>
      </c>
      <c r="CI17" s="29">
        <f t="shared" ca="1" si="2"/>
        <v>191.66666666666572</v>
      </c>
      <c r="CJ17" s="29">
        <f t="shared" ca="1" si="2"/>
        <v>187.49999999999906</v>
      </c>
      <c r="CK17" s="29">
        <f t="shared" ca="1" si="2"/>
        <v>183.3333333333324</v>
      </c>
      <c r="CL17" s="29">
        <f t="shared" ca="1" si="2"/>
        <v>179.16666666666575</v>
      </c>
      <c r="CM17" s="29">
        <f t="shared" ca="1" si="2"/>
        <v>174.99999999999909</v>
      </c>
      <c r="CN17" s="29">
        <f t="shared" ca="1" si="2"/>
        <v>170.83333333333243</v>
      </c>
      <c r="CO17" s="29">
        <f t="shared" ca="1" si="2"/>
        <v>166.66666666666578</v>
      </c>
      <c r="CP17" s="29">
        <f t="shared" ca="1" si="2"/>
        <v>162.49999999999912</v>
      </c>
      <c r="CQ17" s="29">
        <f t="shared" ca="1" si="2"/>
        <v>158.33333333333246</v>
      </c>
      <c r="CR17" s="29">
        <f t="shared" ca="1" si="2"/>
        <v>154.1666666666658</v>
      </c>
      <c r="CS17" s="29">
        <f t="shared" ca="1" si="2"/>
        <v>149.99999999999915</v>
      </c>
      <c r="CT17" s="29">
        <f t="shared" ca="1" si="2"/>
        <v>145.83333333333249</v>
      </c>
      <c r="CU17" s="29">
        <f t="shared" ca="1" si="2"/>
        <v>141.66666666666583</v>
      </c>
      <c r="CV17" s="29">
        <f t="shared" ca="1" si="2"/>
        <v>137.49999999999918</v>
      </c>
      <c r="CW17" s="29">
        <f t="shared" ca="1" si="2"/>
        <v>133.33333333333252</v>
      </c>
      <c r="CX17" s="29">
        <f t="shared" ca="1" si="2"/>
        <v>129.16666666666586</v>
      </c>
      <c r="CY17" s="29">
        <f t="shared" ca="1" si="2"/>
        <v>124.99999999999919</v>
      </c>
      <c r="CZ17" s="29">
        <f t="shared" ca="1" si="2"/>
        <v>120.83333333333252</v>
      </c>
      <c r="DA17" s="29">
        <f t="shared" ca="1" si="2"/>
        <v>116.66666666666585</v>
      </c>
      <c r="DB17" s="29">
        <f t="shared" ca="1" si="2"/>
        <v>112.49999999999918</v>
      </c>
      <c r="DC17" s="29">
        <f t="shared" ca="1" si="2"/>
        <v>108.3333333333325</v>
      </c>
      <c r="DD17" s="29">
        <f t="shared" ca="1" si="2"/>
        <v>104.16666666666583</v>
      </c>
      <c r="DE17" s="29">
        <f t="shared" ref="DE17:EB17" ca="1" si="3">DD22</f>
        <v>99.999999999999162</v>
      </c>
      <c r="DF17" s="29">
        <f t="shared" ca="1" si="3"/>
        <v>95.83333333333249</v>
      </c>
      <c r="DG17" s="29">
        <f t="shared" ca="1" si="3"/>
        <v>91.666666666665819</v>
      </c>
      <c r="DH17" s="29">
        <f t="shared" ca="1" si="3"/>
        <v>87.499999999999147</v>
      </c>
      <c r="DI17" s="29">
        <f t="shared" ca="1" si="3"/>
        <v>83.333333333332476</v>
      </c>
      <c r="DJ17" s="29">
        <f t="shared" ca="1" si="3"/>
        <v>79.166666666665805</v>
      </c>
      <c r="DK17" s="29">
        <f t="shared" ca="1" si="3"/>
        <v>74.999999999999133</v>
      </c>
      <c r="DL17" s="29">
        <f t="shared" ca="1" si="3"/>
        <v>70.833333333332462</v>
      </c>
      <c r="DM17" s="29">
        <f t="shared" ca="1" si="3"/>
        <v>66.66666666666579</v>
      </c>
      <c r="DN17" s="29">
        <f t="shared" ca="1" si="3"/>
        <v>62.499999999999126</v>
      </c>
      <c r="DO17" s="29">
        <f t="shared" ca="1" si="3"/>
        <v>58.333333333332462</v>
      </c>
      <c r="DP17" s="29">
        <f t="shared" ca="1" si="3"/>
        <v>54.166666666665797</v>
      </c>
      <c r="DQ17" s="29">
        <f t="shared" ca="1" si="3"/>
        <v>49.999999999999133</v>
      </c>
      <c r="DR17" s="29">
        <f t="shared" ca="1" si="3"/>
        <v>45.833333333332469</v>
      </c>
      <c r="DS17" s="29">
        <f t="shared" ca="1" si="3"/>
        <v>41.666666666665805</v>
      </c>
      <c r="DT17" s="29">
        <f t="shared" ca="1" si="3"/>
        <v>37.49999999999914</v>
      </c>
      <c r="DU17" s="29">
        <f t="shared" ca="1" si="3"/>
        <v>33.333333333332476</v>
      </c>
      <c r="DV17" s="29">
        <f t="shared" ca="1" si="3"/>
        <v>29.166666666665808</v>
      </c>
      <c r="DW17" s="29">
        <f t="shared" ca="1" si="3"/>
        <v>24.99999999999914</v>
      </c>
      <c r="DX17" s="29">
        <f t="shared" ca="1" si="3"/>
        <v>20.833333333332472</v>
      </c>
      <c r="DY17" s="29">
        <f t="shared" ca="1" si="3"/>
        <v>16.666666666665805</v>
      </c>
      <c r="DZ17" s="29">
        <f t="shared" ca="1" si="3"/>
        <v>12.499999999999137</v>
      </c>
      <c r="EA17" s="29">
        <f t="shared" ca="1" si="3"/>
        <v>8.3333333333324688</v>
      </c>
      <c r="EB17" s="29">
        <f t="shared" ca="1" si="3"/>
        <v>4.1666666666658019</v>
      </c>
    </row>
    <row r="18" spans="1:133" outlineLevel="1" x14ac:dyDescent="0.25"/>
    <row r="19" spans="1:133" outlineLevel="1" x14ac:dyDescent="0.25">
      <c r="D19" t="s">
        <v>106</v>
      </c>
      <c r="H19" s="9" t="s">
        <v>53</v>
      </c>
      <c r="M19" s="26">
        <f t="shared" ref="M19:AR19" si="4">IF(M$2=1,$J$15,0)</f>
        <v>500</v>
      </c>
      <c r="N19" s="26">
        <f t="shared" si="4"/>
        <v>0</v>
      </c>
      <c r="O19" s="26">
        <f t="shared" si="4"/>
        <v>0</v>
      </c>
      <c r="P19" s="26">
        <f t="shared" si="4"/>
        <v>0</v>
      </c>
      <c r="Q19" s="26">
        <f t="shared" si="4"/>
        <v>0</v>
      </c>
      <c r="R19" s="26">
        <f t="shared" si="4"/>
        <v>0</v>
      </c>
      <c r="S19" s="26">
        <f t="shared" si="4"/>
        <v>0</v>
      </c>
      <c r="T19" s="26">
        <f t="shared" si="4"/>
        <v>0</v>
      </c>
      <c r="U19" s="26">
        <f t="shared" si="4"/>
        <v>0</v>
      </c>
      <c r="V19" s="26">
        <f t="shared" si="4"/>
        <v>0</v>
      </c>
      <c r="W19" s="26">
        <f t="shared" si="4"/>
        <v>0</v>
      </c>
      <c r="X19" s="26">
        <f t="shared" si="4"/>
        <v>0</v>
      </c>
      <c r="Y19" s="26">
        <f t="shared" si="4"/>
        <v>0</v>
      </c>
      <c r="Z19" s="26">
        <f t="shared" si="4"/>
        <v>0</v>
      </c>
      <c r="AA19" s="26">
        <f t="shared" si="4"/>
        <v>0</v>
      </c>
      <c r="AB19" s="26">
        <f t="shared" si="4"/>
        <v>0</v>
      </c>
      <c r="AC19" s="26">
        <f t="shared" si="4"/>
        <v>0</v>
      </c>
      <c r="AD19" s="26">
        <f t="shared" si="4"/>
        <v>0</v>
      </c>
      <c r="AE19" s="26">
        <f t="shared" si="4"/>
        <v>0</v>
      </c>
      <c r="AF19" s="26">
        <f t="shared" si="4"/>
        <v>0</v>
      </c>
      <c r="AG19" s="26">
        <f t="shared" si="4"/>
        <v>0</v>
      </c>
      <c r="AH19" s="26">
        <f t="shared" si="4"/>
        <v>0</v>
      </c>
      <c r="AI19" s="26">
        <f t="shared" si="4"/>
        <v>0</v>
      </c>
      <c r="AJ19" s="26">
        <f t="shared" si="4"/>
        <v>0</v>
      </c>
      <c r="AK19" s="26">
        <f t="shared" si="4"/>
        <v>0</v>
      </c>
      <c r="AL19" s="26">
        <f t="shared" si="4"/>
        <v>0</v>
      </c>
      <c r="AM19" s="26">
        <f t="shared" si="4"/>
        <v>0</v>
      </c>
      <c r="AN19" s="26">
        <f t="shared" si="4"/>
        <v>0</v>
      </c>
      <c r="AO19" s="26">
        <f t="shared" si="4"/>
        <v>0</v>
      </c>
      <c r="AP19" s="26">
        <f t="shared" si="4"/>
        <v>0</v>
      </c>
      <c r="AQ19" s="26">
        <f t="shared" si="4"/>
        <v>0</v>
      </c>
      <c r="AR19" s="26">
        <f t="shared" si="4"/>
        <v>0</v>
      </c>
      <c r="AS19" s="26">
        <f t="shared" ref="AS19:BX19" si="5">IF(AS$2=1,$J$15,0)</f>
        <v>0</v>
      </c>
      <c r="AT19" s="26">
        <f t="shared" si="5"/>
        <v>0</v>
      </c>
      <c r="AU19" s="26">
        <f t="shared" si="5"/>
        <v>0</v>
      </c>
      <c r="AV19" s="26">
        <f t="shared" si="5"/>
        <v>0</v>
      </c>
      <c r="AW19" s="26">
        <f t="shared" si="5"/>
        <v>0</v>
      </c>
      <c r="AX19" s="26">
        <f t="shared" si="5"/>
        <v>0</v>
      </c>
      <c r="AY19" s="26">
        <f t="shared" si="5"/>
        <v>0</v>
      </c>
      <c r="AZ19" s="26">
        <f t="shared" si="5"/>
        <v>0</v>
      </c>
      <c r="BA19" s="26">
        <f t="shared" si="5"/>
        <v>0</v>
      </c>
      <c r="BB19" s="26">
        <f t="shared" si="5"/>
        <v>0</v>
      </c>
      <c r="BC19" s="26">
        <f t="shared" si="5"/>
        <v>0</v>
      </c>
      <c r="BD19" s="26">
        <f t="shared" si="5"/>
        <v>0</v>
      </c>
      <c r="BE19" s="26">
        <f t="shared" si="5"/>
        <v>0</v>
      </c>
      <c r="BF19" s="26">
        <f t="shared" si="5"/>
        <v>0</v>
      </c>
      <c r="BG19" s="26">
        <f t="shared" si="5"/>
        <v>0</v>
      </c>
      <c r="BH19" s="26">
        <f t="shared" si="5"/>
        <v>0</v>
      </c>
      <c r="BI19" s="26">
        <f t="shared" si="5"/>
        <v>0</v>
      </c>
      <c r="BJ19" s="26">
        <f t="shared" si="5"/>
        <v>0</v>
      </c>
      <c r="BK19" s="26">
        <f t="shared" si="5"/>
        <v>0</v>
      </c>
      <c r="BL19" s="26">
        <f t="shared" si="5"/>
        <v>0</v>
      </c>
      <c r="BM19" s="26">
        <f t="shared" si="5"/>
        <v>0</v>
      </c>
      <c r="BN19" s="26">
        <f t="shared" si="5"/>
        <v>0</v>
      </c>
      <c r="BO19" s="26">
        <f t="shared" si="5"/>
        <v>0</v>
      </c>
      <c r="BP19" s="26">
        <f t="shared" si="5"/>
        <v>0</v>
      </c>
      <c r="BQ19" s="26">
        <f t="shared" si="5"/>
        <v>0</v>
      </c>
      <c r="BR19" s="26">
        <f t="shared" si="5"/>
        <v>0</v>
      </c>
      <c r="BS19" s="26">
        <f t="shared" si="5"/>
        <v>0</v>
      </c>
      <c r="BT19" s="26">
        <f t="shared" si="5"/>
        <v>0</v>
      </c>
      <c r="BU19" s="26">
        <f t="shared" si="5"/>
        <v>0</v>
      </c>
      <c r="BV19" s="26">
        <f t="shared" si="5"/>
        <v>0</v>
      </c>
      <c r="BW19" s="26">
        <f t="shared" si="5"/>
        <v>0</v>
      </c>
      <c r="BX19" s="26">
        <f t="shared" si="5"/>
        <v>0</v>
      </c>
      <c r="BY19" s="26">
        <f t="shared" ref="BY19:DD19" si="6">IF(BY$2=1,$J$15,0)</f>
        <v>0</v>
      </c>
      <c r="BZ19" s="26">
        <f t="shared" si="6"/>
        <v>0</v>
      </c>
      <c r="CA19" s="26">
        <f t="shared" si="6"/>
        <v>0</v>
      </c>
      <c r="CB19" s="26">
        <f t="shared" si="6"/>
        <v>0</v>
      </c>
      <c r="CC19" s="26">
        <f t="shared" si="6"/>
        <v>0</v>
      </c>
      <c r="CD19" s="26">
        <f t="shared" si="6"/>
        <v>0</v>
      </c>
      <c r="CE19" s="26">
        <f t="shared" si="6"/>
        <v>0</v>
      </c>
      <c r="CF19" s="26">
        <f t="shared" si="6"/>
        <v>0</v>
      </c>
      <c r="CG19" s="26">
        <f t="shared" si="6"/>
        <v>0</v>
      </c>
      <c r="CH19" s="26">
        <f t="shared" si="6"/>
        <v>0</v>
      </c>
      <c r="CI19" s="26">
        <f t="shared" si="6"/>
        <v>0</v>
      </c>
      <c r="CJ19" s="26">
        <f t="shared" si="6"/>
        <v>0</v>
      </c>
      <c r="CK19" s="26">
        <f t="shared" si="6"/>
        <v>0</v>
      </c>
      <c r="CL19" s="26">
        <f t="shared" si="6"/>
        <v>0</v>
      </c>
      <c r="CM19" s="26">
        <f t="shared" si="6"/>
        <v>0</v>
      </c>
      <c r="CN19" s="26">
        <f t="shared" si="6"/>
        <v>0</v>
      </c>
      <c r="CO19" s="26">
        <f t="shared" si="6"/>
        <v>0</v>
      </c>
      <c r="CP19" s="26">
        <f t="shared" si="6"/>
        <v>0</v>
      </c>
      <c r="CQ19" s="26">
        <f t="shared" si="6"/>
        <v>0</v>
      </c>
      <c r="CR19" s="26">
        <f t="shared" si="6"/>
        <v>0</v>
      </c>
      <c r="CS19" s="26">
        <f t="shared" si="6"/>
        <v>0</v>
      </c>
      <c r="CT19" s="26">
        <f t="shared" si="6"/>
        <v>0</v>
      </c>
      <c r="CU19" s="26">
        <f t="shared" si="6"/>
        <v>0</v>
      </c>
      <c r="CV19" s="26">
        <f t="shared" si="6"/>
        <v>0</v>
      </c>
      <c r="CW19" s="26">
        <f t="shared" si="6"/>
        <v>0</v>
      </c>
      <c r="CX19" s="26">
        <f t="shared" si="6"/>
        <v>0</v>
      </c>
      <c r="CY19" s="26">
        <f t="shared" si="6"/>
        <v>0</v>
      </c>
      <c r="CZ19" s="26">
        <f t="shared" si="6"/>
        <v>0</v>
      </c>
      <c r="DA19" s="26">
        <f t="shared" si="6"/>
        <v>0</v>
      </c>
      <c r="DB19" s="26">
        <f t="shared" si="6"/>
        <v>0</v>
      </c>
      <c r="DC19" s="26">
        <f t="shared" si="6"/>
        <v>0</v>
      </c>
      <c r="DD19" s="26">
        <f t="shared" si="6"/>
        <v>0</v>
      </c>
      <c r="DE19" s="26">
        <f t="shared" ref="DE19:EB19" si="7">IF(DE$2=1,$J$15,0)</f>
        <v>0</v>
      </c>
      <c r="DF19" s="26">
        <f t="shared" si="7"/>
        <v>0</v>
      </c>
      <c r="DG19" s="26">
        <f t="shared" si="7"/>
        <v>0</v>
      </c>
      <c r="DH19" s="26">
        <f t="shared" si="7"/>
        <v>0</v>
      </c>
      <c r="DI19" s="26">
        <f t="shared" si="7"/>
        <v>0</v>
      </c>
      <c r="DJ19" s="26">
        <f t="shared" si="7"/>
        <v>0</v>
      </c>
      <c r="DK19" s="26">
        <f t="shared" si="7"/>
        <v>0</v>
      </c>
      <c r="DL19" s="26">
        <f t="shared" si="7"/>
        <v>0</v>
      </c>
      <c r="DM19" s="26">
        <f t="shared" si="7"/>
        <v>0</v>
      </c>
      <c r="DN19" s="26">
        <f t="shared" si="7"/>
        <v>0</v>
      </c>
      <c r="DO19" s="26">
        <f t="shared" si="7"/>
        <v>0</v>
      </c>
      <c r="DP19" s="26">
        <f t="shared" si="7"/>
        <v>0</v>
      </c>
      <c r="DQ19" s="26">
        <f t="shared" si="7"/>
        <v>0</v>
      </c>
      <c r="DR19" s="26">
        <f t="shared" si="7"/>
        <v>0</v>
      </c>
      <c r="DS19" s="26">
        <f t="shared" si="7"/>
        <v>0</v>
      </c>
      <c r="DT19" s="26">
        <f t="shared" si="7"/>
        <v>0</v>
      </c>
      <c r="DU19" s="26">
        <f t="shared" si="7"/>
        <v>0</v>
      </c>
      <c r="DV19" s="26">
        <f t="shared" si="7"/>
        <v>0</v>
      </c>
      <c r="DW19" s="26">
        <f t="shared" si="7"/>
        <v>0</v>
      </c>
      <c r="DX19" s="26">
        <f t="shared" si="7"/>
        <v>0</v>
      </c>
      <c r="DY19" s="26">
        <f t="shared" si="7"/>
        <v>0</v>
      </c>
      <c r="DZ19" s="26">
        <f t="shared" si="7"/>
        <v>0</v>
      </c>
      <c r="EA19" s="26">
        <f t="shared" si="7"/>
        <v>0</v>
      </c>
      <c r="EB19" s="26">
        <f t="shared" si="7"/>
        <v>0</v>
      </c>
    </row>
    <row r="20" spans="1:133" outlineLevel="1" x14ac:dyDescent="0.25">
      <c r="D20" t="s">
        <v>17</v>
      </c>
      <c r="H20" s="9" t="s">
        <v>53</v>
      </c>
      <c r="M20" s="26">
        <f t="shared" ref="M20:AR20" ca="1" si="8">0-SUM(OFFSET(M19,,,1,0-MIN(M$2,$J$13)))/$J$13</f>
        <v>-4.166666666666667</v>
      </c>
      <c r="N20" s="26">
        <f t="shared" ca="1" si="8"/>
        <v>-4.166666666666667</v>
      </c>
      <c r="O20" s="26">
        <f t="shared" ca="1" si="8"/>
        <v>-4.166666666666667</v>
      </c>
      <c r="P20" s="26">
        <f t="shared" ca="1" si="8"/>
        <v>-4.166666666666667</v>
      </c>
      <c r="Q20" s="26">
        <f t="shared" ca="1" si="8"/>
        <v>-4.166666666666667</v>
      </c>
      <c r="R20" s="26">
        <f t="shared" ca="1" si="8"/>
        <v>-4.166666666666667</v>
      </c>
      <c r="S20" s="26">
        <f t="shared" ca="1" si="8"/>
        <v>-4.166666666666667</v>
      </c>
      <c r="T20" s="26">
        <f t="shared" ca="1" si="8"/>
        <v>-4.166666666666667</v>
      </c>
      <c r="U20" s="26">
        <f t="shared" ca="1" si="8"/>
        <v>-4.166666666666667</v>
      </c>
      <c r="V20" s="26">
        <f t="shared" ca="1" si="8"/>
        <v>-4.166666666666667</v>
      </c>
      <c r="W20" s="26">
        <f t="shared" ca="1" si="8"/>
        <v>-4.166666666666667</v>
      </c>
      <c r="X20" s="26">
        <f t="shared" ca="1" si="8"/>
        <v>-4.166666666666667</v>
      </c>
      <c r="Y20" s="26">
        <f t="shared" ca="1" si="8"/>
        <v>-4.166666666666667</v>
      </c>
      <c r="Z20" s="26">
        <f t="shared" ca="1" si="8"/>
        <v>-4.166666666666667</v>
      </c>
      <c r="AA20" s="26">
        <f t="shared" ca="1" si="8"/>
        <v>-4.166666666666667</v>
      </c>
      <c r="AB20" s="26">
        <f t="shared" ca="1" si="8"/>
        <v>-4.166666666666667</v>
      </c>
      <c r="AC20" s="26">
        <f t="shared" ca="1" si="8"/>
        <v>-4.166666666666667</v>
      </c>
      <c r="AD20" s="26">
        <f t="shared" ca="1" si="8"/>
        <v>-4.166666666666667</v>
      </c>
      <c r="AE20" s="26">
        <f t="shared" ca="1" si="8"/>
        <v>-4.166666666666667</v>
      </c>
      <c r="AF20" s="26">
        <f t="shared" ca="1" si="8"/>
        <v>-4.166666666666667</v>
      </c>
      <c r="AG20" s="26">
        <f t="shared" ca="1" si="8"/>
        <v>-4.166666666666667</v>
      </c>
      <c r="AH20" s="26">
        <f t="shared" ca="1" si="8"/>
        <v>-4.166666666666667</v>
      </c>
      <c r="AI20" s="26">
        <f t="shared" ca="1" si="8"/>
        <v>-4.166666666666667</v>
      </c>
      <c r="AJ20" s="26">
        <f t="shared" ca="1" si="8"/>
        <v>-4.166666666666667</v>
      </c>
      <c r="AK20" s="26">
        <f t="shared" ca="1" si="8"/>
        <v>-4.166666666666667</v>
      </c>
      <c r="AL20" s="26">
        <f t="shared" ca="1" si="8"/>
        <v>-4.166666666666667</v>
      </c>
      <c r="AM20" s="26">
        <f t="shared" ca="1" si="8"/>
        <v>-4.166666666666667</v>
      </c>
      <c r="AN20" s="26">
        <f t="shared" ca="1" si="8"/>
        <v>-4.166666666666667</v>
      </c>
      <c r="AO20" s="26">
        <f t="shared" ca="1" si="8"/>
        <v>-4.166666666666667</v>
      </c>
      <c r="AP20" s="26">
        <f t="shared" ca="1" si="8"/>
        <v>-4.166666666666667</v>
      </c>
      <c r="AQ20" s="26">
        <f t="shared" ca="1" si="8"/>
        <v>-4.166666666666667</v>
      </c>
      <c r="AR20" s="26">
        <f t="shared" ca="1" si="8"/>
        <v>-4.166666666666667</v>
      </c>
      <c r="AS20" s="26">
        <f t="shared" ref="AS20:BX20" ca="1" si="9">0-SUM(OFFSET(AS19,,,1,0-MIN(AS$2,$J$13)))/$J$13</f>
        <v>-4.166666666666667</v>
      </c>
      <c r="AT20" s="26">
        <f t="shared" ca="1" si="9"/>
        <v>-4.166666666666667</v>
      </c>
      <c r="AU20" s="26">
        <f t="shared" ca="1" si="9"/>
        <v>-4.166666666666667</v>
      </c>
      <c r="AV20" s="26">
        <f t="shared" ca="1" si="9"/>
        <v>-4.166666666666667</v>
      </c>
      <c r="AW20" s="26">
        <f t="shared" ca="1" si="9"/>
        <v>-4.166666666666667</v>
      </c>
      <c r="AX20" s="26">
        <f t="shared" ca="1" si="9"/>
        <v>-4.166666666666667</v>
      </c>
      <c r="AY20" s="26">
        <f t="shared" ca="1" si="9"/>
        <v>-4.166666666666667</v>
      </c>
      <c r="AZ20" s="26">
        <f t="shared" ca="1" si="9"/>
        <v>-4.166666666666667</v>
      </c>
      <c r="BA20" s="26">
        <f t="shared" ca="1" si="9"/>
        <v>-4.166666666666667</v>
      </c>
      <c r="BB20" s="26">
        <f t="shared" ca="1" si="9"/>
        <v>-4.166666666666667</v>
      </c>
      <c r="BC20" s="26">
        <f t="shared" ca="1" si="9"/>
        <v>-4.166666666666667</v>
      </c>
      <c r="BD20" s="26">
        <f t="shared" ca="1" si="9"/>
        <v>-4.166666666666667</v>
      </c>
      <c r="BE20" s="26">
        <f t="shared" ca="1" si="9"/>
        <v>-4.166666666666667</v>
      </c>
      <c r="BF20" s="26">
        <f t="shared" ca="1" si="9"/>
        <v>-4.166666666666667</v>
      </c>
      <c r="BG20" s="26">
        <f t="shared" ca="1" si="9"/>
        <v>-4.166666666666667</v>
      </c>
      <c r="BH20" s="26">
        <f t="shared" ca="1" si="9"/>
        <v>-4.166666666666667</v>
      </c>
      <c r="BI20" s="26">
        <f t="shared" ca="1" si="9"/>
        <v>-4.166666666666667</v>
      </c>
      <c r="BJ20" s="26">
        <f t="shared" ca="1" si="9"/>
        <v>-4.166666666666667</v>
      </c>
      <c r="BK20" s="26">
        <f t="shared" ca="1" si="9"/>
        <v>-4.166666666666667</v>
      </c>
      <c r="BL20" s="26">
        <f t="shared" ca="1" si="9"/>
        <v>-4.166666666666667</v>
      </c>
      <c r="BM20" s="26">
        <f t="shared" ca="1" si="9"/>
        <v>-4.166666666666667</v>
      </c>
      <c r="BN20" s="26">
        <f t="shared" ca="1" si="9"/>
        <v>-4.166666666666667</v>
      </c>
      <c r="BO20" s="26">
        <f t="shared" ca="1" si="9"/>
        <v>-4.166666666666667</v>
      </c>
      <c r="BP20" s="26">
        <f t="shared" ca="1" si="9"/>
        <v>-4.166666666666667</v>
      </c>
      <c r="BQ20" s="26">
        <f t="shared" ca="1" si="9"/>
        <v>-4.166666666666667</v>
      </c>
      <c r="BR20" s="26">
        <f t="shared" ca="1" si="9"/>
        <v>-4.166666666666667</v>
      </c>
      <c r="BS20" s="26">
        <f t="shared" ca="1" si="9"/>
        <v>-4.166666666666667</v>
      </c>
      <c r="BT20" s="26">
        <f t="shared" ca="1" si="9"/>
        <v>-4.166666666666667</v>
      </c>
      <c r="BU20" s="26">
        <f t="shared" ca="1" si="9"/>
        <v>-4.166666666666667</v>
      </c>
      <c r="BV20" s="26">
        <f t="shared" ca="1" si="9"/>
        <v>-4.166666666666667</v>
      </c>
      <c r="BW20" s="26">
        <f t="shared" ca="1" si="9"/>
        <v>-4.166666666666667</v>
      </c>
      <c r="BX20" s="26">
        <f t="shared" ca="1" si="9"/>
        <v>-4.166666666666667</v>
      </c>
      <c r="BY20" s="26">
        <f t="shared" ref="BY20:DD20" ca="1" si="10">0-SUM(OFFSET(BY19,,,1,0-MIN(BY$2,$J$13)))/$J$13</f>
        <v>-4.166666666666667</v>
      </c>
      <c r="BZ20" s="26">
        <f t="shared" ca="1" si="10"/>
        <v>-4.166666666666667</v>
      </c>
      <c r="CA20" s="26">
        <f t="shared" ca="1" si="10"/>
        <v>-4.166666666666667</v>
      </c>
      <c r="CB20" s="26">
        <f t="shared" ca="1" si="10"/>
        <v>-4.166666666666667</v>
      </c>
      <c r="CC20" s="26">
        <f t="shared" ca="1" si="10"/>
        <v>-4.166666666666667</v>
      </c>
      <c r="CD20" s="26">
        <f t="shared" ca="1" si="10"/>
        <v>-4.166666666666667</v>
      </c>
      <c r="CE20" s="26">
        <f t="shared" ca="1" si="10"/>
        <v>-4.166666666666667</v>
      </c>
      <c r="CF20" s="26">
        <f t="shared" ca="1" si="10"/>
        <v>-4.166666666666667</v>
      </c>
      <c r="CG20" s="26">
        <f t="shared" ca="1" si="10"/>
        <v>-4.166666666666667</v>
      </c>
      <c r="CH20" s="26">
        <f t="shared" ca="1" si="10"/>
        <v>-4.166666666666667</v>
      </c>
      <c r="CI20" s="26">
        <f t="shared" ca="1" si="10"/>
        <v>-4.166666666666667</v>
      </c>
      <c r="CJ20" s="26">
        <f t="shared" ca="1" si="10"/>
        <v>-4.166666666666667</v>
      </c>
      <c r="CK20" s="26">
        <f t="shared" ca="1" si="10"/>
        <v>-4.166666666666667</v>
      </c>
      <c r="CL20" s="26">
        <f t="shared" ca="1" si="10"/>
        <v>-4.166666666666667</v>
      </c>
      <c r="CM20" s="26">
        <f t="shared" ca="1" si="10"/>
        <v>-4.166666666666667</v>
      </c>
      <c r="CN20" s="26">
        <f t="shared" ca="1" si="10"/>
        <v>-4.166666666666667</v>
      </c>
      <c r="CO20" s="26">
        <f t="shared" ca="1" si="10"/>
        <v>-4.166666666666667</v>
      </c>
      <c r="CP20" s="26">
        <f t="shared" ca="1" si="10"/>
        <v>-4.166666666666667</v>
      </c>
      <c r="CQ20" s="26">
        <f t="shared" ca="1" si="10"/>
        <v>-4.166666666666667</v>
      </c>
      <c r="CR20" s="26">
        <f t="shared" ca="1" si="10"/>
        <v>-4.166666666666667</v>
      </c>
      <c r="CS20" s="26">
        <f t="shared" ca="1" si="10"/>
        <v>-4.166666666666667</v>
      </c>
      <c r="CT20" s="26">
        <f t="shared" ca="1" si="10"/>
        <v>-4.166666666666667</v>
      </c>
      <c r="CU20" s="26">
        <f t="shared" ca="1" si="10"/>
        <v>-4.166666666666667</v>
      </c>
      <c r="CV20" s="26">
        <f t="shared" ca="1" si="10"/>
        <v>-4.166666666666667</v>
      </c>
      <c r="CW20" s="26">
        <f t="shared" ca="1" si="10"/>
        <v>-4.166666666666667</v>
      </c>
      <c r="CX20" s="26">
        <f t="shared" ca="1" si="10"/>
        <v>-4.166666666666667</v>
      </c>
      <c r="CY20" s="26">
        <f t="shared" ca="1" si="10"/>
        <v>-4.166666666666667</v>
      </c>
      <c r="CZ20" s="26">
        <f t="shared" ca="1" si="10"/>
        <v>-4.166666666666667</v>
      </c>
      <c r="DA20" s="26">
        <f t="shared" ca="1" si="10"/>
        <v>-4.166666666666667</v>
      </c>
      <c r="DB20" s="26">
        <f t="shared" ca="1" si="10"/>
        <v>-4.166666666666667</v>
      </c>
      <c r="DC20" s="26">
        <f t="shared" ca="1" si="10"/>
        <v>-4.166666666666667</v>
      </c>
      <c r="DD20" s="26">
        <f t="shared" ca="1" si="10"/>
        <v>-4.166666666666667</v>
      </c>
      <c r="DE20" s="26">
        <f t="shared" ref="DE20:EJ20" ca="1" si="11">0-SUM(OFFSET(DE19,,,1,0-MIN(DE$2,$J$13)))/$J$13</f>
        <v>-4.166666666666667</v>
      </c>
      <c r="DF20" s="26">
        <f t="shared" ca="1" si="11"/>
        <v>-4.166666666666667</v>
      </c>
      <c r="DG20" s="26">
        <f t="shared" ca="1" si="11"/>
        <v>-4.166666666666667</v>
      </c>
      <c r="DH20" s="26">
        <f t="shared" ca="1" si="11"/>
        <v>-4.166666666666667</v>
      </c>
      <c r="DI20" s="26">
        <f t="shared" ca="1" si="11"/>
        <v>-4.166666666666667</v>
      </c>
      <c r="DJ20" s="26">
        <f t="shared" ca="1" si="11"/>
        <v>-4.166666666666667</v>
      </c>
      <c r="DK20" s="26">
        <f t="shared" ca="1" si="11"/>
        <v>-4.166666666666667</v>
      </c>
      <c r="DL20" s="26">
        <f t="shared" ca="1" si="11"/>
        <v>-4.166666666666667</v>
      </c>
      <c r="DM20" s="26">
        <f t="shared" ca="1" si="11"/>
        <v>-4.166666666666667</v>
      </c>
      <c r="DN20" s="26">
        <f t="shared" ca="1" si="11"/>
        <v>-4.166666666666667</v>
      </c>
      <c r="DO20" s="26">
        <f t="shared" ca="1" si="11"/>
        <v>-4.166666666666667</v>
      </c>
      <c r="DP20" s="26">
        <f t="shared" ca="1" si="11"/>
        <v>-4.166666666666667</v>
      </c>
      <c r="DQ20" s="26">
        <f t="shared" ca="1" si="11"/>
        <v>-4.166666666666667</v>
      </c>
      <c r="DR20" s="26">
        <f t="shared" ca="1" si="11"/>
        <v>-4.166666666666667</v>
      </c>
      <c r="DS20" s="26">
        <f t="shared" ca="1" si="11"/>
        <v>-4.166666666666667</v>
      </c>
      <c r="DT20" s="26">
        <f t="shared" ca="1" si="11"/>
        <v>-4.166666666666667</v>
      </c>
      <c r="DU20" s="26">
        <f t="shared" ca="1" si="11"/>
        <v>-4.166666666666667</v>
      </c>
      <c r="DV20" s="26">
        <f t="shared" ca="1" si="11"/>
        <v>-4.166666666666667</v>
      </c>
      <c r="DW20" s="26">
        <f t="shared" ca="1" si="11"/>
        <v>-4.166666666666667</v>
      </c>
      <c r="DX20" s="26">
        <f t="shared" ca="1" si="11"/>
        <v>-4.166666666666667</v>
      </c>
      <c r="DY20" s="26">
        <f t="shared" ca="1" si="11"/>
        <v>-4.166666666666667</v>
      </c>
      <c r="DZ20" s="26">
        <f t="shared" ca="1" si="11"/>
        <v>-4.166666666666667</v>
      </c>
      <c r="EA20" s="26">
        <f t="shared" ca="1" si="11"/>
        <v>-4.166666666666667</v>
      </c>
      <c r="EB20" s="26">
        <f t="shared" ca="1" si="11"/>
        <v>-4.166666666666667</v>
      </c>
    </row>
    <row r="21" spans="1:133" outlineLevel="1" x14ac:dyDescent="0.25"/>
    <row r="22" spans="1:133" s="13" customFormat="1" ht="15.75" outlineLevel="1" thickBot="1" x14ac:dyDescent="0.3">
      <c r="D22" s="13" t="s">
        <v>105</v>
      </c>
      <c r="H22" s="9" t="s">
        <v>53</v>
      </c>
      <c r="L22" s="39"/>
      <c r="M22" s="30">
        <f t="shared" ref="M22:AR22" ca="1" si="12">SUM(M17:M21)</f>
        <v>495.83333333333331</v>
      </c>
      <c r="N22" s="30">
        <f t="shared" ca="1" si="12"/>
        <v>491.66666666666663</v>
      </c>
      <c r="O22" s="30">
        <f t="shared" ca="1" si="12"/>
        <v>487.49999999999994</v>
      </c>
      <c r="P22" s="30">
        <f t="shared" ca="1" si="12"/>
        <v>483.33333333333326</v>
      </c>
      <c r="Q22" s="30">
        <f t="shared" ca="1" si="12"/>
        <v>479.16666666666657</v>
      </c>
      <c r="R22" s="30">
        <f t="shared" ca="1" si="12"/>
        <v>474.99999999999989</v>
      </c>
      <c r="S22" s="30">
        <f t="shared" ca="1" si="12"/>
        <v>470.8333333333332</v>
      </c>
      <c r="T22" s="30">
        <f t="shared" ca="1" si="12"/>
        <v>466.66666666666652</v>
      </c>
      <c r="U22" s="30">
        <f t="shared" ca="1" si="12"/>
        <v>462.49999999999983</v>
      </c>
      <c r="V22" s="30">
        <f t="shared" ca="1" si="12"/>
        <v>458.33333333333314</v>
      </c>
      <c r="W22" s="30">
        <f t="shared" ca="1" si="12"/>
        <v>454.16666666666646</v>
      </c>
      <c r="X22" s="30">
        <f t="shared" ca="1" si="12"/>
        <v>449.99999999999977</v>
      </c>
      <c r="Y22" s="30">
        <f t="shared" ca="1" si="12"/>
        <v>445.83333333333309</v>
      </c>
      <c r="Z22" s="30">
        <f t="shared" ca="1" si="12"/>
        <v>441.6666666666664</v>
      </c>
      <c r="AA22" s="30">
        <f t="shared" ca="1" si="12"/>
        <v>437.49999999999972</v>
      </c>
      <c r="AB22" s="30">
        <f t="shared" ca="1" si="12"/>
        <v>433.33333333333303</v>
      </c>
      <c r="AC22" s="30">
        <f t="shared" ca="1" si="12"/>
        <v>429.16666666666634</v>
      </c>
      <c r="AD22" s="30">
        <f t="shared" ca="1" si="12"/>
        <v>424.99999999999966</v>
      </c>
      <c r="AE22" s="30">
        <f t="shared" ca="1" si="12"/>
        <v>420.83333333333297</v>
      </c>
      <c r="AF22" s="30">
        <f t="shared" ca="1" si="12"/>
        <v>416.66666666666629</v>
      </c>
      <c r="AG22" s="30">
        <f t="shared" ca="1" si="12"/>
        <v>412.4999999999996</v>
      </c>
      <c r="AH22" s="30">
        <f t="shared" ca="1" si="12"/>
        <v>408.33333333333292</v>
      </c>
      <c r="AI22" s="30">
        <f t="shared" ca="1" si="12"/>
        <v>404.16666666666623</v>
      </c>
      <c r="AJ22" s="30">
        <f t="shared" ca="1" si="12"/>
        <v>399.99999999999955</v>
      </c>
      <c r="AK22" s="30">
        <f t="shared" ca="1" si="12"/>
        <v>395.83333333333286</v>
      </c>
      <c r="AL22" s="30">
        <f t="shared" ca="1" si="12"/>
        <v>391.66666666666617</v>
      </c>
      <c r="AM22" s="30">
        <f t="shared" ca="1" si="12"/>
        <v>387.49999999999949</v>
      </c>
      <c r="AN22" s="30">
        <f t="shared" ca="1" si="12"/>
        <v>383.3333333333328</v>
      </c>
      <c r="AO22" s="30">
        <f t="shared" ca="1" si="12"/>
        <v>379.16666666666612</v>
      </c>
      <c r="AP22" s="30">
        <f t="shared" ca="1" si="12"/>
        <v>374.99999999999943</v>
      </c>
      <c r="AQ22" s="30">
        <f t="shared" ca="1" si="12"/>
        <v>370.83333333333275</v>
      </c>
      <c r="AR22" s="30">
        <f t="shared" ca="1" si="12"/>
        <v>366.66666666666606</v>
      </c>
      <c r="AS22" s="30">
        <f t="shared" ref="AS22:BX22" ca="1" si="13">SUM(AS17:AS21)</f>
        <v>362.49999999999937</v>
      </c>
      <c r="AT22" s="30">
        <f t="shared" ca="1" si="13"/>
        <v>358.33333333333269</v>
      </c>
      <c r="AU22" s="30">
        <f t="shared" ca="1" si="13"/>
        <v>354.166666666666</v>
      </c>
      <c r="AV22" s="30">
        <f t="shared" ca="1" si="13"/>
        <v>349.99999999999932</v>
      </c>
      <c r="AW22" s="30">
        <f t="shared" ca="1" si="13"/>
        <v>345.83333333333263</v>
      </c>
      <c r="AX22" s="30">
        <f t="shared" ca="1" si="13"/>
        <v>341.66666666666595</v>
      </c>
      <c r="AY22" s="30">
        <f t="shared" ca="1" si="13"/>
        <v>337.49999999999926</v>
      </c>
      <c r="AZ22" s="30">
        <f t="shared" ca="1" si="13"/>
        <v>333.33333333333258</v>
      </c>
      <c r="BA22" s="30">
        <f t="shared" ca="1" si="13"/>
        <v>329.16666666666589</v>
      </c>
      <c r="BB22" s="30">
        <f t="shared" ca="1" si="13"/>
        <v>324.9999999999992</v>
      </c>
      <c r="BC22" s="30">
        <f t="shared" ca="1" si="13"/>
        <v>320.83333333333252</v>
      </c>
      <c r="BD22" s="30">
        <f t="shared" ca="1" si="13"/>
        <v>316.66666666666583</v>
      </c>
      <c r="BE22" s="30">
        <f t="shared" ca="1" si="13"/>
        <v>312.49999999999915</v>
      </c>
      <c r="BF22" s="30">
        <f t="shared" ca="1" si="13"/>
        <v>308.33333333333246</v>
      </c>
      <c r="BG22" s="30">
        <f t="shared" ca="1" si="13"/>
        <v>304.16666666666578</v>
      </c>
      <c r="BH22" s="30">
        <f t="shared" ca="1" si="13"/>
        <v>299.99999999999909</v>
      </c>
      <c r="BI22" s="30">
        <f t="shared" ca="1" si="13"/>
        <v>295.8333333333324</v>
      </c>
      <c r="BJ22" s="30">
        <f t="shared" ca="1" si="13"/>
        <v>291.66666666666572</v>
      </c>
      <c r="BK22" s="30">
        <f t="shared" ca="1" si="13"/>
        <v>287.49999999999903</v>
      </c>
      <c r="BL22" s="30">
        <f t="shared" ca="1" si="13"/>
        <v>283.33333333333235</v>
      </c>
      <c r="BM22" s="30">
        <f t="shared" ca="1" si="13"/>
        <v>279.16666666666566</v>
      </c>
      <c r="BN22" s="30">
        <f t="shared" ca="1" si="13"/>
        <v>274.99999999999898</v>
      </c>
      <c r="BO22" s="30">
        <f t="shared" ca="1" si="13"/>
        <v>270.83333333333229</v>
      </c>
      <c r="BP22" s="30">
        <f t="shared" ca="1" si="13"/>
        <v>266.66666666666561</v>
      </c>
      <c r="BQ22" s="30">
        <f t="shared" ca="1" si="13"/>
        <v>262.49999999999892</v>
      </c>
      <c r="BR22" s="30">
        <f t="shared" ca="1" si="13"/>
        <v>258.33333333333223</v>
      </c>
      <c r="BS22" s="30">
        <f t="shared" ca="1" si="13"/>
        <v>254.16666666666558</v>
      </c>
      <c r="BT22" s="30">
        <f t="shared" ca="1" si="13"/>
        <v>249.99999999999892</v>
      </c>
      <c r="BU22" s="30">
        <f t="shared" ca="1" si="13"/>
        <v>245.83333333333226</v>
      </c>
      <c r="BV22" s="30">
        <f t="shared" ca="1" si="13"/>
        <v>241.66666666666561</v>
      </c>
      <c r="BW22" s="30">
        <f t="shared" ca="1" si="13"/>
        <v>237.49999999999895</v>
      </c>
      <c r="BX22" s="30">
        <f t="shared" ca="1" si="13"/>
        <v>233.33333333333229</v>
      </c>
      <c r="BY22" s="30">
        <f t="shared" ref="BY22:DD22" ca="1" si="14">SUM(BY17:BY21)</f>
        <v>229.16666666666563</v>
      </c>
      <c r="BZ22" s="30">
        <f t="shared" ca="1" si="14"/>
        <v>224.99999999999898</v>
      </c>
      <c r="CA22" s="30">
        <f t="shared" ca="1" si="14"/>
        <v>220.83333333333232</v>
      </c>
      <c r="CB22" s="30">
        <f t="shared" ca="1" si="14"/>
        <v>216.66666666666566</v>
      </c>
      <c r="CC22" s="30">
        <f t="shared" ca="1" si="14"/>
        <v>212.49999999999901</v>
      </c>
      <c r="CD22" s="30">
        <f t="shared" ca="1" si="14"/>
        <v>208.33333333333235</v>
      </c>
      <c r="CE22" s="30">
        <f t="shared" ca="1" si="14"/>
        <v>204.16666666666569</v>
      </c>
      <c r="CF22" s="30">
        <f t="shared" ca="1" si="14"/>
        <v>199.99999999999903</v>
      </c>
      <c r="CG22" s="30">
        <f t="shared" ca="1" si="14"/>
        <v>195.83333333333238</v>
      </c>
      <c r="CH22" s="30">
        <f t="shared" ca="1" si="14"/>
        <v>191.66666666666572</v>
      </c>
      <c r="CI22" s="30">
        <f t="shared" ca="1" si="14"/>
        <v>187.49999999999906</v>
      </c>
      <c r="CJ22" s="30">
        <f t="shared" ca="1" si="14"/>
        <v>183.3333333333324</v>
      </c>
      <c r="CK22" s="30">
        <f t="shared" ca="1" si="14"/>
        <v>179.16666666666575</v>
      </c>
      <c r="CL22" s="30">
        <f t="shared" ca="1" si="14"/>
        <v>174.99999999999909</v>
      </c>
      <c r="CM22" s="30">
        <f t="shared" ca="1" si="14"/>
        <v>170.83333333333243</v>
      </c>
      <c r="CN22" s="30">
        <f t="shared" ca="1" si="14"/>
        <v>166.66666666666578</v>
      </c>
      <c r="CO22" s="30">
        <f t="shared" ca="1" si="14"/>
        <v>162.49999999999912</v>
      </c>
      <c r="CP22" s="30">
        <f t="shared" ca="1" si="14"/>
        <v>158.33333333333246</v>
      </c>
      <c r="CQ22" s="30">
        <f t="shared" ca="1" si="14"/>
        <v>154.1666666666658</v>
      </c>
      <c r="CR22" s="30">
        <f t="shared" ca="1" si="14"/>
        <v>149.99999999999915</v>
      </c>
      <c r="CS22" s="30">
        <f t="shared" ca="1" si="14"/>
        <v>145.83333333333249</v>
      </c>
      <c r="CT22" s="30">
        <f t="shared" ca="1" si="14"/>
        <v>141.66666666666583</v>
      </c>
      <c r="CU22" s="30">
        <f t="shared" ca="1" si="14"/>
        <v>137.49999999999918</v>
      </c>
      <c r="CV22" s="30">
        <f t="shared" ca="1" si="14"/>
        <v>133.33333333333252</v>
      </c>
      <c r="CW22" s="30">
        <f t="shared" ca="1" si="14"/>
        <v>129.16666666666586</v>
      </c>
      <c r="CX22" s="30">
        <f t="shared" ca="1" si="14"/>
        <v>124.99999999999919</v>
      </c>
      <c r="CY22" s="30">
        <f t="shared" ca="1" si="14"/>
        <v>120.83333333333252</v>
      </c>
      <c r="CZ22" s="30">
        <f t="shared" ca="1" si="14"/>
        <v>116.66666666666585</v>
      </c>
      <c r="DA22" s="30">
        <f t="shared" ca="1" si="14"/>
        <v>112.49999999999918</v>
      </c>
      <c r="DB22" s="30">
        <f t="shared" ca="1" si="14"/>
        <v>108.3333333333325</v>
      </c>
      <c r="DC22" s="30">
        <f t="shared" ca="1" si="14"/>
        <v>104.16666666666583</v>
      </c>
      <c r="DD22" s="30">
        <f t="shared" ca="1" si="14"/>
        <v>99.999999999999162</v>
      </c>
      <c r="DE22" s="30">
        <f t="shared" ref="DE22:EJ22" ca="1" si="15">SUM(DE17:DE21)</f>
        <v>95.83333333333249</v>
      </c>
      <c r="DF22" s="30">
        <f t="shared" ca="1" si="15"/>
        <v>91.666666666665819</v>
      </c>
      <c r="DG22" s="30">
        <f t="shared" ca="1" si="15"/>
        <v>87.499999999999147</v>
      </c>
      <c r="DH22" s="30">
        <f t="shared" ca="1" si="15"/>
        <v>83.333333333332476</v>
      </c>
      <c r="DI22" s="30">
        <f t="shared" ca="1" si="15"/>
        <v>79.166666666665805</v>
      </c>
      <c r="DJ22" s="30">
        <f t="shared" ca="1" si="15"/>
        <v>74.999999999999133</v>
      </c>
      <c r="DK22" s="30">
        <f t="shared" ca="1" si="15"/>
        <v>70.833333333332462</v>
      </c>
      <c r="DL22" s="30">
        <f t="shared" ca="1" si="15"/>
        <v>66.66666666666579</v>
      </c>
      <c r="DM22" s="30">
        <f t="shared" ca="1" si="15"/>
        <v>62.499999999999126</v>
      </c>
      <c r="DN22" s="30">
        <f t="shared" ca="1" si="15"/>
        <v>58.333333333332462</v>
      </c>
      <c r="DO22" s="30">
        <f t="shared" ca="1" si="15"/>
        <v>54.166666666665797</v>
      </c>
      <c r="DP22" s="30">
        <f t="shared" ca="1" si="15"/>
        <v>49.999999999999133</v>
      </c>
      <c r="DQ22" s="30">
        <f t="shared" ca="1" si="15"/>
        <v>45.833333333332469</v>
      </c>
      <c r="DR22" s="30">
        <f t="shared" ca="1" si="15"/>
        <v>41.666666666665805</v>
      </c>
      <c r="DS22" s="30">
        <f t="shared" ca="1" si="15"/>
        <v>37.49999999999914</v>
      </c>
      <c r="DT22" s="30">
        <f t="shared" ca="1" si="15"/>
        <v>33.333333333332476</v>
      </c>
      <c r="DU22" s="30">
        <f t="shared" ca="1" si="15"/>
        <v>29.166666666665808</v>
      </c>
      <c r="DV22" s="30">
        <f t="shared" ca="1" si="15"/>
        <v>24.99999999999914</v>
      </c>
      <c r="DW22" s="30">
        <f t="shared" ca="1" si="15"/>
        <v>20.833333333332472</v>
      </c>
      <c r="DX22" s="30">
        <f t="shared" ca="1" si="15"/>
        <v>16.666666666665805</v>
      </c>
      <c r="DY22" s="30">
        <f t="shared" ca="1" si="15"/>
        <v>12.499999999999137</v>
      </c>
      <c r="DZ22" s="30">
        <f t="shared" ca="1" si="15"/>
        <v>8.3333333333324688</v>
      </c>
      <c r="EA22" s="30">
        <f t="shared" ca="1" si="15"/>
        <v>4.1666666666658019</v>
      </c>
      <c r="EB22" s="30">
        <f t="shared" ca="1" si="15"/>
        <v>-8.6508578078792198E-13</v>
      </c>
    </row>
    <row r="23" spans="1:133" ht="15.75" outlineLevel="1" thickTop="1" x14ac:dyDescent="0.25"/>
    <row r="24" spans="1:133" outlineLevel="1" x14ac:dyDescent="0.25">
      <c r="A24" s="3">
        <f ca="1">SUM(M24:EC24)</f>
        <v>0</v>
      </c>
      <c r="D24" s="16" t="s">
        <v>162</v>
      </c>
      <c r="H24" s="9" t="s">
        <v>83</v>
      </c>
      <c r="M24" s="3">
        <f t="shared" ref="M24:AR24" ca="1" si="16">IFERROR((M22&lt;-rTolerance)*1,1)</f>
        <v>0</v>
      </c>
      <c r="N24" s="3">
        <f t="shared" ca="1" si="16"/>
        <v>0</v>
      </c>
      <c r="O24" s="3">
        <f t="shared" ca="1" si="16"/>
        <v>0</v>
      </c>
      <c r="P24" s="3">
        <f t="shared" ca="1" si="16"/>
        <v>0</v>
      </c>
      <c r="Q24" s="3">
        <f t="shared" ca="1" si="16"/>
        <v>0</v>
      </c>
      <c r="R24" s="3">
        <f t="shared" ca="1" si="16"/>
        <v>0</v>
      </c>
      <c r="S24" s="3">
        <f t="shared" ca="1" si="16"/>
        <v>0</v>
      </c>
      <c r="T24" s="3">
        <f t="shared" ca="1" si="16"/>
        <v>0</v>
      </c>
      <c r="U24" s="3">
        <f t="shared" ca="1" si="16"/>
        <v>0</v>
      </c>
      <c r="V24" s="3">
        <f t="shared" ca="1" si="16"/>
        <v>0</v>
      </c>
      <c r="W24" s="3">
        <f t="shared" ca="1" si="16"/>
        <v>0</v>
      </c>
      <c r="X24" s="3">
        <f t="shared" ca="1" si="16"/>
        <v>0</v>
      </c>
      <c r="Y24" s="3">
        <f t="shared" ca="1" si="16"/>
        <v>0</v>
      </c>
      <c r="Z24" s="3">
        <f t="shared" ca="1" si="16"/>
        <v>0</v>
      </c>
      <c r="AA24" s="3">
        <f t="shared" ca="1" si="16"/>
        <v>0</v>
      </c>
      <c r="AB24" s="3">
        <f t="shared" ca="1" si="16"/>
        <v>0</v>
      </c>
      <c r="AC24" s="3">
        <f t="shared" ca="1" si="16"/>
        <v>0</v>
      </c>
      <c r="AD24" s="3">
        <f t="shared" ca="1" si="16"/>
        <v>0</v>
      </c>
      <c r="AE24" s="3">
        <f t="shared" ca="1" si="16"/>
        <v>0</v>
      </c>
      <c r="AF24" s="3">
        <f t="shared" ca="1" si="16"/>
        <v>0</v>
      </c>
      <c r="AG24" s="3">
        <f t="shared" ca="1" si="16"/>
        <v>0</v>
      </c>
      <c r="AH24" s="3">
        <f t="shared" ca="1" si="16"/>
        <v>0</v>
      </c>
      <c r="AI24" s="3">
        <f t="shared" ca="1" si="16"/>
        <v>0</v>
      </c>
      <c r="AJ24" s="3">
        <f t="shared" ca="1" si="16"/>
        <v>0</v>
      </c>
      <c r="AK24" s="3">
        <f t="shared" ca="1" si="16"/>
        <v>0</v>
      </c>
      <c r="AL24" s="3">
        <f t="shared" ca="1" si="16"/>
        <v>0</v>
      </c>
      <c r="AM24" s="3">
        <f t="shared" ca="1" si="16"/>
        <v>0</v>
      </c>
      <c r="AN24" s="3">
        <f t="shared" ca="1" si="16"/>
        <v>0</v>
      </c>
      <c r="AO24" s="3">
        <f t="shared" ca="1" si="16"/>
        <v>0</v>
      </c>
      <c r="AP24" s="3">
        <f t="shared" ca="1" si="16"/>
        <v>0</v>
      </c>
      <c r="AQ24" s="3">
        <f t="shared" ca="1" si="16"/>
        <v>0</v>
      </c>
      <c r="AR24" s="3">
        <f t="shared" ca="1" si="16"/>
        <v>0</v>
      </c>
      <c r="AS24" s="3">
        <f t="shared" ref="AS24:BX24" ca="1" si="17">IFERROR((AS22&lt;-rTolerance)*1,1)</f>
        <v>0</v>
      </c>
      <c r="AT24" s="3">
        <f t="shared" ca="1" si="17"/>
        <v>0</v>
      </c>
      <c r="AU24" s="3">
        <f t="shared" ca="1" si="17"/>
        <v>0</v>
      </c>
      <c r="AV24" s="3">
        <f t="shared" ca="1" si="17"/>
        <v>0</v>
      </c>
      <c r="AW24" s="3">
        <f t="shared" ca="1" si="17"/>
        <v>0</v>
      </c>
      <c r="AX24" s="3">
        <f t="shared" ca="1" si="17"/>
        <v>0</v>
      </c>
      <c r="AY24" s="3">
        <f t="shared" ca="1" si="17"/>
        <v>0</v>
      </c>
      <c r="AZ24" s="3">
        <f t="shared" ca="1" si="17"/>
        <v>0</v>
      </c>
      <c r="BA24" s="3">
        <f t="shared" ca="1" si="17"/>
        <v>0</v>
      </c>
      <c r="BB24" s="3">
        <f t="shared" ca="1" si="17"/>
        <v>0</v>
      </c>
      <c r="BC24" s="3">
        <f t="shared" ca="1" si="17"/>
        <v>0</v>
      </c>
      <c r="BD24" s="3">
        <f t="shared" ca="1" si="17"/>
        <v>0</v>
      </c>
      <c r="BE24" s="3">
        <f t="shared" ca="1" si="17"/>
        <v>0</v>
      </c>
      <c r="BF24" s="3">
        <f t="shared" ca="1" si="17"/>
        <v>0</v>
      </c>
      <c r="BG24" s="3">
        <f t="shared" ca="1" si="17"/>
        <v>0</v>
      </c>
      <c r="BH24" s="3">
        <f t="shared" ca="1" si="17"/>
        <v>0</v>
      </c>
      <c r="BI24" s="3">
        <f t="shared" ca="1" si="17"/>
        <v>0</v>
      </c>
      <c r="BJ24" s="3">
        <f t="shared" ca="1" si="17"/>
        <v>0</v>
      </c>
      <c r="BK24" s="3">
        <f t="shared" ca="1" si="17"/>
        <v>0</v>
      </c>
      <c r="BL24" s="3">
        <f t="shared" ca="1" si="17"/>
        <v>0</v>
      </c>
      <c r="BM24" s="3">
        <f t="shared" ca="1" si="17"/>
        <v>0</v>
      </c>
      <c r="BN24" s="3">
        <f t="shared" ca="1" si="17"/>
        <v>0</v>
      </c>
      <c r="BO24" s="3">
        <f t="shared" ca="1" si="17"/>
        <v>0</v>
      </c>
      <c r="BP24" s="3">
        <f t="shared" ca="1" si="17"/>
        <v>0</v>
      </c>
      <c r="BQ24" s="3">
        <f t="shared" ca="1" si="17"/>
        <v>0</v>
      </c>
      <c r="BR24" s="3">
        <f t="shared" ca="1" si="17"/>
        <v>0</v>
      </c>
      <c r="BS24" s="3">
        <f t="shared" ca="1" si="17"/>
        <v>0</v>
      </c>
      <c r="BT24" s="3">
        <f t="shared" ca="1" si="17"/>
        <v>0</v>
      </c>
      <c r="BU24" s="3">
        <f t="shared" ca="1" si="17"/>
        <v>0</v>
      </c>
      <c r="BV24" s="3">
        <f t="shared" ca="1" si="17"/>
        <v>0</v>
      </c>
      <c r="BW24" s="3">
        <f t="shared" ca="1" si="17"/>
        <v>0</v>
      </c>
      <c r="BX24" s="3">
        <f t="shared" ca="1" si="17"/>
        <v>0</v>
      </c>
      <c r="BY24" s="3">
        <f t="shared" ref="BY24:DD24" ca="1" si="18">IFERROR((BY22&lt;-rTolerance)*1,1)</f>
        <v>0</v>
      </c>
      <c r="BZ24" s="3">
        <f t="shared" ca="1" si="18"/>
        <v>0</v>
      </c>
      <c r="CA24" s="3">
        <f t="shared" ca="1" si="18"/>
        <v>0</v>
      </c>
      <c r="CB24" s="3">
        <f t="shared" ca="1" si="18"/>
        <v>0</v>
      </c>
      <c r="CC24" s="3">
        <f t="shared" ca="1" si="18"/>
        <v>0</v>
      </c>
      <c r="CD24" s="3">
        <f t="shared" ca="1" si="18"/>
        <v>0</v>
      </c>
      <c r="CE24" s="3">
        <f t="shared" ca="1" si="18"/>
        <v>0</v>
      </c>
      <c r="CF24" s="3">
        <f t="shared" ca="1" si="18"/>
        <v>0</v>
      </c>
      <c r="CG24" s="3">
        <f t="shared" ca="1" si="18"/>
        <v>0</v>
      </c>
      <c r="CH24" s="3">
        <f t="shared" ca="1" si="18"/>
        <v>0</v>
      </c>
      <c r="CI24" s="3">
        <f t="shared" ca="1" si="18"/>
        <v>0</v>
      </c>
      <c r="CJ24" s="3">
        <f t="shared" ca="1" si="18"/>
        <v>0</v>
      </c>
      <c r="CK24" s="3">
        <f t="shared" ca="1" si="18"/>
        <v>0</v>
      </c>
      <c r="CL24" s="3">
        <f t="shared" ca="1" si="18"/>
        <v>0</v>
      </c>
      <c r="CM24" s="3">
        <f t="shared" ca="1" si="18"/>
        <v>0</v>
      </c>
      <c r="CN24" s="3">
        <f t="shared" ca="1" si="18"/>
        <v>0</v>
      </c>
      <c r="CO24" s="3">
        <f t="shared" ca="1" si="18"/>
        <v>0</v>
      </c>
      <c r="CP24" s="3">
        <f t="shared" ca="1" si="18"/>
        <v>0</v>
      </c>
      <c r="CQ24" s="3">
        <f t="shared" ca="1" si="18"/>
        <v>0</v>
      </c>
      <c r="CR24" s="3">
        <f t="shared" ca="1" si="18"/>
        <v>0</v>
      </c>
      <c r="CS24" s="3">
        <f t="shared" ca="1" si="18"/>
        <v>0</v>
      </c>
      <c r="CT24" s="3">
        <f t="shared" ca="1" si="18"/>
        <v>0</v>
      </c>
      <c r="CU24" s="3">
        <f t="shared" ca="1" si="18"/>
        <v>0</v>
      </c>
      <c r="CV24" s="3">
        <f t="shared" ca="1" si="18"/>
        <v>0</v>
      </c>
      <c r="CW24" s="3">
        <f t="shared" ca="1" si="18"/>
        <v>0</v>
      </c>
      <c r="CX24" s="3">
        <f t="shared" ca="1" si="18"/>
        <v>0</v>
      </c>
      <c r="CY24" s="3">
        <f t="shared" ca="1" si="18"/>
        <v>0</v>
      </c>
      <c r="CZ24" s="3">
        <f t="shared" ca="1" si="18"/>
        <v>0</v>
      </c>
      <c r="DA24" s="3">
        <f t="shared" ca="1" si="18"/>
        <v>0</v>
      </c>
      <c r="DB24" s="3">
        <f t="shared" ca="1" si="18"/>
        <v>0</v>
      </c>
      <c r="DC24" s="3">
        <f t="shared" ca="1" si="18"/>
        <v>0</v>
      </c>
      <c r="DD24" s="3">
        <f t="shared" ca="1" si="18"/>
        <v>0</v>
      </c>
      <c r="DE24" s="3">
        <f t="shared" ref="DE24:EB24" ca="1" si="19">IFERROR((DE22&lt;-rTolerance)*1,1)</f>
        <v>0</v>
      </c>
      <c r="DF24" s="3">
        <f t="shared" ca="1" si="19"/>
        <v>0</v>
      </c>
      <c r="DG24" s="3">
        <f t="shared" ca="1" si="19"/>
        <v>0</v>
      </c>
      <c r="DH24" s="3">
        <f t="shared" ca="1" si="19"/>
        <v>0</v>
      </c>
      <c r="DI24" s="3">
        <f t="shared" ca="1" si="19"/>
        <v>0</v>
      </c>
      <c r="DJ24" s="3">
        <f t="shared" ca="1" si="19"/>
        <v>0</v>
      </c>
      <c r="DK24" s="3">
        <f t="shared" ca="1" si="19"/>
        <v>0</v>
      </c>
      <c r="DL24" s="3">
        <f t="shared" ca="1" si="19"/>
        <v>0</v>
      </c>
      <c r="DM24" s="3">
        <f t="shared" ca="1" si="19"/>
        <v>0</v>
      </c>
      <c r="DN24" s="3">
        <f t="shared" ca="1" si="19"/>
        <v>0</v>
      </c>
      <c r="DO24" s="3">
        <f t="shared" ca="1" si="19"/>
        <v>0</v>
      </c>
      <c r="DP24" s="3">
        <f t="shared" ca="1" si="19"/>
        <v>0</v>
      </c>
      <c r="DQ24" s="3">
        <f t="shared" ca="1" si="19"/>
        <v>0</v>
      </c>
      <c r="DR24" s="3">
        <f t="shared" ca="1" si="19"/>
        <v>0</v>
      </c>
      <c r="DS24" s="3">
        <f t="shared" ca="1" si="19"/>
        <v>0</v>
      </c>
      <c r="DT24" s="3">
        <f t="shared" ca="1" si="19"/>
        <v>0</v>
      </c>
      <c r="DU24" s="3">
        <f t="shared" ca="1" si="19"/>
        <v>0</v>
      </c>
      <c r="DV24" s="3">
        <f t="shared" ca="1" si="19"/>
        <v>0</v>
      </c>
      <c r="DW24" s="3">
        <f t="shared" ca="1" si="19"/>
        <v>0</v>
      </c>
      <c r="DX24" s="3">
        <f t="shared" ca="1" si="19"/>
        <v>0</v>
      </c>
      <c r="DY24" s="3">
        <f t="shared" ca="1" si="19"/>
        <v>0</v>
      </c>
      <c r="DZ24" s="3">
        <f t="shared" ca="1" si="19"/>
        <v>0</v>
      </c>
      <c r="EA24" s="3">
        <f t="shared" ca="1" si="19"/>
        <v>0</v>
      </c>
      <c r="EB24" s="3">
        <f t="shared" ca="1" si="19"/>
        <v>0</v>
      </c>
    </row>
    <row r="25" spans="1:133" outlineLevel="1" x14ac:dyDescent="0.25"/>
    <row r="27" spans="1:133" ht="18.75" x14ac:dyDescent="0.3">
      <c r="A27" s="51"/>
      <c r="B27" s="51"/>
      <c r="C27" s="51" t="s">
        <v>101</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row>
    <row r="28" spans="1:133" outlineLevel="1" x14ac:dyDescent="0.25"/>
    <row r="29" spans="1:133" outlineLevel="1" x14ac:dyDescent="0.25">
      <c r="D29" s="23" t="s">
        <v>107</v>
      </c>
      <c r="H29" s="9" t="s">
        <v>28</v>
      </c>
      <c r="J29" s="29">
        <f>I2_Scenario_Inputs!K45</f>
        <v>3</v>
      </c>
    </row>
    <row r="30" spans="1:133" outlineLevel="1" x14ac:dyDescent="0.25"/>
    <row r="31" spans="1:133" outlineLevel="1" x14ac:dyDescent="0.25">
      <c r="D31" s="23" t="s">
        <v>108</v>
      </c>
      <c r="H31" s="9" t="s">
        <v>28</v>
      </c>
      <c r="J31" s="26">
        <f>J29*rMonthsInYear</f>
        <v>36</v>
      </c>
    </row>
    <row r="32" spans="1:133" outlineLevel="1" x14ac:dyDescent="0.25"/>
    <row r="33" spans="1:132" outlineLevel="1" x14ac:dyDescent="0.25">
      <c r="D33" t="s">
        <v>102</v>
      </c>
      <c r="H33" s="9" t="s">
        <v>103</v>
      </c>
      <c r="M33" s="12">
        <f t="shared" ref="M33:AR33" si="20">(MOD(M2,$J31)=1)*1</f>
        <v>1</v>
      </c>
      <c r="N33" s="12">
        <f t="shared" si="20"/>
        <v>0</v>
      </c>
      <c r="O33" s="12">
        <f t="shared" si="20"/>
        <v>0</v>
      </c>
      <c r="P33" s="12">
        <f t="shared" si="20"/>
        <v>0</v>
      </c>
      <c r="Q33" s="12">
        <f t="shared" si="20"/>
        <v>0</v>
      </c>
      <c r="R33" s="12">
        <f t="shared" si="20"/>
        <v>0</v>
      </c>
      <c r="S33" s="12">
        <f t="shared" si="20"/>
        <v>0</v>
      </c>
      <c r="T33" s="12">
        <f t="shared" si="20"/>
        <v>0</v>
      </c>
      <c r="U33" s="12">
        <f t="shared" si="20"/>
        <v>0</v>
      </c>
      <c r="V33" s="12">
        <f t="shared" si="20"/>
        <v>0</v>
      </c>
      <c r="W33" s="12">
        <f t="shared" si="20"/>
        <v>0</v>
      </c>
      <c r="X33" s="12">
        <f t="shared" si="20"/>
        <v>0</v>
      </c>
      <c r="Y33" s="12">
        <f t="shared" si="20"/>
        <v>0</v>
      </c>
      <c r="Z33" s="12">
        <f t="shared" si="20"/>
        <v>0</v>
      </c>
      <c r="AA33" s="12">
        <f t="shared" si="20"/>
        <v>0</v>
      </c>
      <c r="AB33" s="12">
        <f t="shared" si="20"/>
        <v>0</v>
      </c>
      <c r="AC33" s="12">
        <f t="shared" si="20"/>
        <v>0</v>
      </c>
      <c r="AD33" s="12">
        <f t="shared" si="20"/>
        <v>0</v>
      </c>
      <c r="AE33" s="12">
        <f t="shared" si="20"/>
        <v>0</v>
      </c>
      <c r="AF33" s="12">
        <f t="shared" si="20"/>
        <v>0</v>
      </c>
      <c r="AG33" s="12">
        <f t="shared" si="20"/>
        <v>0</v>
      </c>
      <c r="AH33" s="12">
        <f t="shared" si="20"/>
        <v>0</v>
      </c>
      <c r="AI33" s="12">
        <f t="shared" si="20"/>
        <v>0</v>
      </c>
      <c r="AJ33" s="12">
        <f t="shared" si="20"/>
        <v>0</v>
      </c>
      <c r="AK33" s="12">
        <f t="shared" si="20"/>
        <v>0</v>
      </c>
      <c r="AL33" s="12">
        <f t="shared" si="20"/>
        <v>0</v>
      </c>
      <c r="AM33" s="12">
        <f t="shared" si="20"/>
        <v>0</v>
      </c>
      <c r="AN33" s="12">
        <f t="shared" si="20"/>
        <v>0</v>
      </c>
      <c r="AO33" s="12">
        <f t="shared" si="20"/>
        <v>0</v>
      </c>
      <c r="AP33" s="12">
        <f t="shared" si="20"/>
        <v>0</v>
      </c>
      <c r="AQ33" s="12">
        <f t="shared" si="20"/>
        <v>0</v>
      </c>
      <c r="AR33" s="12">
        <f t="shared" si="20"/>
        <v>0</v>
      </c>
      <c r="AS33" s="12">
        <f t="shared" ref="AS33:BX33" si="21">(MOD(AS2,$J31)=1)*1</f>
        <v>0</v>
      </c>
      <c r="AT33" s="12">
        <f t="shared" si="21"/>
        <v>0</v>
      </c>
      <c r="AU33" s="12">
        <f t="shared" si="21"/>
        <v>0</v>
      </c>
      <c r="AV33" s="12">
        <f t="shared" si="21"/>
        <v>0</v>
      </c>
      <c r="AW33" s="12">
        <f t="shared" si="21"/>
        <v>1</v>
      </c>
      <c r="AX33" s="12">
        <f t="shared" si="21"/>
        <v>0</v>
      </c>
      <c r="AY33" s="12">
        <f t="shared" si="21"/>
        <v>0</v>
      </c>
      <c r="AZ33" s="12">
        <f t="shared" si="21"/>
        <v>0</v>
      </c>
      <c r="BA33" s="12">
        <f t="shared" si="21"/>
        <v>0</v>
      </c>
      <c r="BB33" s="12">
        <f t="shared" si="21"/>
        <v>0</v>
      </c>
      <c r="BC33" s="12">
        <f t="shared" si="21"/>
        <v>0</v>
      </c>
      <c r="BD33" s="12">
        <f t="shared" si="21"/>
        <v>0</v>
      </c>
      <c r="BE33" s="12">
        <f t="shared" si="21"/>
        <v>0</v>
      </c>
      <c r="BF33" s="12">
        <f t="shared" si="21"/>
        <v>0</v>
      </c>
      <c r="BG33" s="12">
        <f t="shared" si="21"/>
        <v>0</v>
      </c>
      <c r="BH33" s="12">
        <f t="shared" si="21"/>
        <v>0</v>
      </c>
      <c r="BI33" s="12">
        <f t="shared" si="21"/>
        <v>0</v>
      </c>
      <c r="BJ33" s="12">
        <f t="shared" si="21"/>
        <v>0</v>
      </c>
      <c r="BK33" s="12">
        <f t="shared" si="21"/>
        <v>0</v>
      </c>
      <c r="BL33" s="12">
        <f t="shared" si="21"/>
        <v>0</v>
      </c>
      <c r="BM33" s="12">
        <f t="shared" si="21"/>
        <v>0</v>
      </c>
      <c r="BN33" s="12">
        <f t="shared" si="21"/>
        <v>0</v>
      </c>
      <c r="BO33" s="12">
        <f t="shared" si="21"/>
        <v>0</v>
      </c>
      <c r="BP33" s="12">
        <f t="shared" si="21"/>
        <v>0</v>
      </c>
      <c r="BQ33" s="12">
        <f t="shared" si="21"/>
        <v>0</v>
      </c>
      <c r="BR33" s="12">
        <f t="shared" si="21"/>
        <v>0</v>
      </c>
      <c r="BS33" s="12">
        <f t="shared" si="21"/>
        <v>0</v>
      </c>
      <c r="BT33" s="12">
        <f t="shared" si="21"/>
        <v>0</v>
      </c>
      <c r="BU33" s="12">
        <f t="shared" si="21"/>
        <v>0</v>
      </c>
      <c r="BV33" s="12">
        <f t="shared" si="21"/>
        <v>0</v>
      </c>
      <c r="BW33" s="12">
        <f t="shared" si="21"/>
        <v>0</v>
      </c>
      <c r="BX33" s="12">
        <f t="shared" si="21"/>
        <v>0</v>
      </c>
      <c r="BY33" s="12">
        <f t="shared" ref="BY33:DD33" si="22">(MOD(BY2,$J31)=1)*1</f>
        <v>0</v>
      </c>
      <c r="BZ33" s="12">
        <f t="shared" si="22"/>
        <v>0</v>
      </c>
      <c r="CA33" s="12">
        <f t="shared" si="22"/>
        <v>0</v>
      </c>
      <c r="CB33" s="12">
        <f t="shared" si="22"/>
        <v>0</v>
      </c>
      <c r="CC33" s="12">
        <f t="shared" si="22"/>
        <v>0</v>
      </c>
      <c r="CD33" s="12">
        <f t="shared" si="22"/>
        <v>0</v>
      </c>
      <c r="CE33" s="12">
        <f t="shared" si="22"/>
        <v>0</v>
      </c>
      <c r="CF33" s="12">
        <f t="shared" si="22"/>
        <v>0</v>
      </c>
      <c r="CG33" s="12">
        <f t="shared" si="22"/>
        <v>1</v>
      </c>
      <c r="CH33" s="12">
        <f t="shared" si="22"/>
        <v>0</v>
      </c>
      <c r="CI33" s="12">
        <f t="shared" si="22"/>
        <v>0</v>
      </c>
      <c r="CJ33" s="12">
        <f t="shared" si="22"/>
        <v>0</v>
      </c>
      <c r="CK33" s="12">
        <f t="shared" si="22"/>
        <v>0</v>
      </c>
      <c r="CL33" s="12">
        <f t="shared" si="22"/>
        <v>0</v>
      </c>
      <c r="CM33" s="12">
        <f t="shared" si="22"/>
        <v>0</v>
      </c>
      <c r="CN33" s="12">
        <f t="shared" si="22"/>
        <v>0</v>
      </c>
      <c r="CO33" s="12">
        <f t="shared" si="22"/>
        <v>0</v>
      </c>
      <c r="CP33" s="12">
        <f t="shared" si="22"/>
        <v>0</v>
      </c>
      <c r="CQ33" s="12">
        <f t="shared" si="22"/>
        <v>0</v>
      </c>
      <c r="CR33" s="12">
        <f t="shared" si="22"/>
        <v>0</v>
      </c>
      <c r="CS33" s="12">
        <f t="shared" si="22"/>
        <v>0</v>
      </c>
      <c r="CT33" s="12">
        <f t="shared" si="22"/>
        <v>0</v>
      </c>
      <c r="CU33" s="12">
        <f t="shared" si="22"/>
        <v>0</v>
      </c>
      <c r="CV33" s="12">
        <f t="shared" si="22"/>
        <v>0</v>
      </c>
      <c r="CW33" s="12">
        <f t="shared" si="22"/>
        <v>0</v>
      </c>
      <c r="CX33" s="12">
        <f t="shared" si="22"/>
        <v>0</v>
      </c>
      <c r="CY33" s="12">
        <f t="shared" si="22"/>
        <v>0</v>
      </c>
      <c r="CZ33" s="12">
        <f t="shared" si="22"/>
        <v>0</v>
      </c>
      <c r="DA33" s="12">
        <f t="shared" si="22"/>
        <v>0</v>
      </c>
      <c r="DB33" s="12">
        <f t="shared" si="22"/>
        <v>0</v>
      </c>
      <c r="DC33" s="12">
        <f t="shared" si="22"/>
        <v>0</v>
      </c>
      <c r="DD33" s="12">
        <f t="shared" si="22"/>
        <v>0</v>
      </c>
      <c r="DE33" s="12">
        <f t="shared" ref="DE33:EB33" si="23">(MOD(DE2,$J31)=1)*1</f>
        <v>0</v>
      </c>
      <c r="DF33" s="12">
        <f t="shared" si="23"/>
        <v>0</v>
      </c>
      <c r="DG33" s="12">
        <f t="shared" si="23"/>
        <v>0</v>
      </c>
      <c r="DH33" s="12">
        <f t="shared" si="23"/>
        <v>0</v>
      </c>
      <c r="DI33" s="12">
        <f t="shared" si="23"/>
        <v>0</v>
      </c>
      <c r="DJ33" s="12">
        <f t="shared" si="23"/>
        <v>0</v>
      </c>
      <c r="DK33" s="12">
        <f t="shared" si="23"/>
        <v>0</v>
      </c>
      <c r="DL33" s="12">
        <f t="shared" si="23"/>
        <v>0</v>
      </c>
      <c r="DM33" s="12">
        <f t="shared" si="23"/>
        <v>0</v>
      </c>
      <c r="DN33" s="12">
        <f t="shared" si="23"/>
        <v>0</v>
      </c>
      <c r="DO33" s="12">
        <f t="shared" si="23"/>
        <v>0</v>
      </c>
      <c r="DP33" s="12">
        <f t="shared" si="23"/>
        <v>0</v>
      </c>
      <c r="DQ33" s="12">
        <f t="shared" si="23"/>
        <v>1</v>
      </c>
      <c r="DR33" s="12">
        <f t="shared" si="23"/>
        <v>0</v>
      </c>
      <c r="DS33" s="12">
        <f t="shared" si="23"/>
        <v>0</v>
      </c>
      <c r="DT33" s="12">
        <f t="shared" si="23"/>
        <v>0</v>
      </c>
      <c r="DU33" s="12">
        <f t="shared" si="23"/>
        <v>0</v>
      </c>
      <c r="DV33" s="12">
        <f t="shared" si="23"/>
        <v>0</v>
      </c>
      <c r="DW33" s="12">
        <f t="shared" si="23"/>
        <v>0</v>
      </c>
      <c r="DX33" s="12">
        <f t="shared" si="23"/>
        <v>0</v>
      </c>
      <c r="DY33" s="12">
        <f t="shared" si="23"/>
        <v>0</v>
      </c>
      <c r="DZ33" s="12">
        <f t="shared" si="23"/>
        <v>0</v>
      </c>
      <c r="EA33" s="12">
        <f t="shared" si="23"/>
        <v>0</v>
      </c>
      <c r="EB33" s="12">
        <f t="shared" si="23"/>
        <v>0</v>
      </c>
    </row>
    <row r="34" spans="1:132" outlineLevel="1" x14ac:dyDescent="0.25"/>
    <row r="35" spans="1:132" outlineLevel="1" x14ac:dyDescent="0.25">
      <c r="D35" t="s">
        <v>77</v>
      </c>
      <c r="H35" s="9" t="s">
        <v>16</v>
      </c>
      <c r="M35" s="32">
        <f>'C1_TimelineM'!M$22</f>
        <v>1</v>
      </c>
      <c r="N35" s="32">
        <f>'C1_TimelineM'!N$22</f>
        <v>1</v>
      </c>
      <c r="O35" s="32">
        <f>'C1_TimelineM'!O$22</f>
        <v>1</v>
      </c>
      <c r="P35" s="32">
        <f>'C1_TimelineM'!P$22</f>
        <v>1</v>
      </c>
      <c r="Q35" s="32">
        <f>'C1_TimelineM'!Q$22</f>
        <v>1</v>
      </c>
      <c r="R35" s="32">
        <f>'C1_TimelineM'!R$22</f>
        <v>1</v>
      </c>
      <c r="S35" s="32">
        <f>'C1_TimelineM'!S$22</f>
        <v>1</v>
      </c>
      <c r="T35" s="32">
        <f>'C1_TimelineM'!T$22</f>
        <v>1</v>
      </c>
      <c r="U35" s="32">
        <f>'C1_TimelineM'!U$22</f>
        <v>1</v>
      </c>
      <c r="V35" s="32">
        <f>'C1_TimelineM'!V$22</f>
        <v>1.02</v>
      </c>
      <c r="W35" s="32">
        <f>'C1_TimelineM'!W$22</f>
        <v>1.02</v>
      </c>
      <c r="X35" s="32">
        <f>'C1_TimelineM'!X$22</f>
        <v>1.02</v>
      </c>
      <c r="Y35" s="32">
        <f>'C1_TimelineM'!Y$22</f>
        <v>1.02</v>
      </c>
      <c r="Z35" s="32">
        <f>'C1_TimelineM'!Z$22</f>
        <v>1.02</v>
      </c>
      <c r="AA35" s="32">
        <f>'C1_TimelineM'!AA$22</f>
        <v>1.02</v>
      </c>
      <c r="AB35" s="32">
        <f>'C1_TimelineM'!AB$22</f>
        <v>1.02</v>
      </c>
      <c r="AC35" s="32">
        <f>'C1_TimelineM'!AC$22</f>
        <v>1.02</v>
      </c>
      <c r="AD35" s="32">
        <f>'C1_TimelineM'!AD$22</f>
        <v>1.02</v>
      </c>
      <c r="AE35" s="32">
        <f>'C1_TimelineM'!AE$22</f>
        <v>1.02</v>
      </c>
      <c r="AF35" s="32">
        <f>'C1_TimelineM'!AF$22</f>
        <v>1.02</v>
      </c>
      <c r="AG35" s="32">
        <f>'C1_TimelineM'!AG$22</f>
        <v>1.02</v>
      </c>
      <c r="AH35" s="32">
        <f>'C1_TimelineM'!AH$22</f>
        <v>1.0404</v>
      </c>
      <c r="AI35" s="32">
        <f>'C1_TimelineM'!AI$22</f>
        <v>1.0404</v>
      </c>
      <c r="AJ35" s="32">
        <f>'C1_TimelineM'!AJ$22</f>
        <v>1.0404</v>
      </c>
      <c r="AK35" s="32">
        <f>'C1_TimelineM'!AK$22</f>
        <v>1.0404</v>
      </c>
      <c r="AL35" s="32">
        <f>'C1_TimelineM'!AL$22</f>
        <v>1.0404</v>
      </c>
      <c r="AM35" s="32">
        <f>'C1_TimelineM'!AM$22</f>
        <v>1.0404</v>
      </c>
      <c r="AN35" s="32">
        <f>'C1_TimelineM'!AN$22</f>
        <v>1.0404</v>
      </c>
      <c r="AO35" s="32">
        <f>'C1_TimelineM'!AO$22</f>
        <v>1.0404</v>
      </c>
      <c r="AP35" s="32">
        <f>'C1_TimelineM'!AP$22</f>
        <v>1.0404</v>
      </c>
      <c r="AQ35" s="32">
        <f>'C1_TimelineM'!AQ$22</f>
        <v>1.0404</v>
      </c>
      <c r="AR35" s="32">
        <f>'C1_TimelineM'!AR$22</f>
        <v>1.0404</v>
      </c>
      <c r="AS35" s="32">
        <f>'C1_TimelineM'!AS$22</f>
        <v>1.0404</v>
      </c>
      <c r="AT35" s="32">
        <f>'C1_TimelineM'!AT$22</f>
        <v>1.0612079999999999</v>
      </c>
      <c r="AU35" s="32">
        <f>'C1_TimelineM'!AU$22</f>
        <v>1.0612079999999999</v>
      </c>
      <c r="AV35" s="32">
        <f>'C1_TimelineM'!AV$22</f>
        <v>1.0612079999999999</v>
      </c>
      <c r="AW35" s="32">
        <f>'C1_TimelineM'!AW$22</f>
        <v>1.0612079999999999</v>
      </c>
      <c r="AX35" s="32">
        <f>'C1_TimelineM'!AX$22</f>
        <v>1.0612079999999999</v>
      </c>
      <c r="AY35" s="32">
        <f>'C1_TimelineM'!AY$22</f>
        <v>1.0612079999999999</v>
      </c>
      <c r="AZ35" s="32">
        <f>'C1_TimelineM'!AZ$22</f>
        <v>1.0612079999999999</v>
      </c>
      <c r="BA35" s="32">
        <f>'C1_TimelineM'!BA$22</f>
        <v>1.0612079999999999</v>
      </c>
      <c r="BB35" s="32">
        <f>'C1_TimelineM'!BB$22</f>
        <v>1.0612079999999999</v>
      </c>
      <c r="BC35" s="32">
        <f>'C1_TimelineM'!BC$22</f>
        <v>1.0612079999999999</v>
      </c>
      <c r="BD35" s="32">
        <f>'C1_TimelineM'!BD$22</f>
        <v>1.0612079999999999</v>
      </c>
      <c r="BE35" s="32">
        <f>'C1_TimelineM'!BE$22</f>
        <v>1.0612079999999999</v>
      </c>
      <c r="BF35" s="32">
        <f>'C1_TimelineM'!BF$22</f>
        <v>1.08243216</v>
      </c>
      <c r="BG35" s="32">
        <f>'C1_TimelineM'!BG$22</f>
        <v>1.08243216</v>
      </c>
      <c r="BH35" s="32">
        <f>'C1_TimelineM'!BH$22</f>
        <v>1.08243216</v>
      </c>
      <c r="BI35" s="32">
        <f>'C1_TimelineM'!BI$22</f>
        <v>1.08243216</v>
      </c>
      <c r="BJ35" s="32">
        <f>'C1_TimelineM'!BJ$22</f>
        <v>1.08243216</v>
      </c>
      <c r="BK35" s="32">
        <f>'C1_TimelineM'!BK$22</f>
        <v>1.08243216</v>
      </c>
      <c r="BL35" s="32">
        <f>'C1_TimelineM'!BL$22</f>
        <v>1.08243216</v>
      </c>
      <c r="BM35" s="32">
        <f>'C1_TimelineM'!BM$22</f>
        <v>1.08243216</v>
      </c>
      <c r="BN35" s="32">
        <f>'C1_TimelineM'!BN$22</f>
        <v>1.08243216</v>
      </c>
      <c r="BO35" s="32">
        <f>'C1_TimelineM'!BO$22</f>
        <v>1.08243216</v>
      </c>
      <c r="BP35" s="32">
        <f>'C1_TimelineM'!BP$22</f>
        <v>1.08243216</v>
      </c>
      <c r="BQ35" s="32">
        <f>'C1_TimelineM'!BQ$22</f>
        <v>1.08243216</v>
      </c>
      <c r="BR35" s="32">
        <f>'C1_TimelineM'!BR$22</f>
        <v>1.1040808032</v>
      </c>
      <c r="BS35" s="32">
        <f>'C1_TimelineM'!BS$22</f>
        <v>1.1040808032</v>
      </c>
      <c r="BT35" s="32">
        <f>'C1_TimelineM'!BT$22</f>
        <v>1.1040808032</v>
      </c>
      <c r="BU35" s="32">
        <f>'C1_TimelineM'!BU$22</f>
        <v>1.1040808032</v>
      </c>
      <c r="BV35" s="32">
        <f>'C1_TimelineM'!BV$22</f>
        <v>1.1040808032</v>
      </c>
      <c r="BW35" s="32">
        <f>'C1_TimelineM'!BW$22</f>
        <v>1.1040808032</v>
      </c>
      <c r="BX35" s="32">
        <f>'C1_TimelineM'!BX$22</f>
        <v>1.1040808032</v>
      </c>
      <c r="BY35" s="32">
        <f>'C1_TimelineM'!BY$22</f>
        <v>1.1040808032</v>
      </c>
      <c r="BZ35" s="32">
        <f>'C1_TimelineM'!BZ$22</f>
        <v>1.1040808032</v>
      </c>
      <c r="CA35" s="32">
        <f>'C1_TimelineM'!CA$22</f>
        <v>1.1040808032</v>
      </c>
      <c r="CB35" s="32">
        <f>'C1_TimelineM'!CB$22</f>
        <v>1.1040808032</v>
      </c>
      <c r="CC35" s="32">
        <f>'C1_TimelineM'!CC$22</f>
        <v>1.1040808032</v>
      </c>
      <c r="CD35" s="32">
        <f>'C1_TimelineM'!CD$22</f>
        <v>1.1261624192640001</v>
      </c>
      <c r="CE35" s="32">
        <f>'C1_TimelineM'!CE$22</f>
        <v>1.1261624192640001</v>
      </c>
      <c r="CF35" s="32">
        <f>'C1_TimelineM'!CF$22</f>
        <v>1.1261624192640001</v>
      </c>
      <c r="CG35" s="32">
        <f>'C1_TimelineM'!CG$22</f>
        <v>1.1261624192640001</v>
      </c>
      <c r="CH35" s="32">
        <f>'C1_TimelineM'!CH$22</f>
        <v>1.1261624192640001</v>
      </c>
      <c r="CI35" s="32">
        <f>'C1_TimelineM'!CI$22</f>
        <v>1.1261624192640001</v>
      </c>
      <c r="CJ35" s="32">
        <f>'C1_TimelineM'!CJ$22</f>
        <v>1.1261624192640001</v>
      </c>
      <c r="CK35" s="32">
        <f>'C1_TimelineM'!CK$22</f>
        <v>1.1261624192640001</v>
      </c>
      <c r="CL35" s="32">
        <f>'C1_TimelineM'!CL$22</f>
        <v>1.1261624192640001</v>
      </c>
      <c r="CM35" s="32">
        <f>'C1_TimelineM'!CM$22</f>
        <v>1.1261624192640001</v>
      </c>
      <c r="CN35" s="32">
        <f>'C1_TimelineM'!CN$22</f>
        <v>1.1261624192640001</v>
      </c>
      <c r="CO35" s="32">
        <f>'C1_TimelineM'!CO$22</f>
        <v>1.1261624192640001</v>
      </c>
      <c r="CP35" s="32">
        <f>'C1_TimelineM'!CP$22</f>
        <v>1.1486856676492798</v>
      </c>
      <c r="CQ35" s="32">
        <f>'C1_TimelineM'!CQ$22</f>
        <v>1.1486856676492798</v>
      </c>
      <c r="CR35" s="32">
        <f>'C1_TimelineM'!CR$22</f>
        <v>1.1486856676492798</v>
      </c>
      <c r="CS35" s="32">
        <f>'C1_TimelineM'!CS$22</f>
        <v>1.1486856676492798</v>
      </c>
      <c r="CT35" s="32">
        <f>'C1_TimelineM'!CT$22</f>
        <v>1.1486856676492798</v>
      </c>
      <c r="CU35" s="32">
        <f>'C1_TimelineM'!CU$22</f>
        <v>1.1486856676492798</v>
      </c>
      <c r="CV35" s="32">
        <f>'C1_TimelineM'!CV$22</f>
        <v>1.1486856676492798</v>
      </c>
      <c r="CW35" s="32">
        <f>'C1_TimelineM'!CW$22</f>
        <v>1.1486856676492798</v>
      </c>
      <c r="CX35" s="32">
        <f>'C1_TimelineM'!CX$22</f>
        <v>1.1486856676492798</v>
      </c>
      <c r="CY35" s="32">
        <f>'C1_TimelineM'!CY$22</f>
        <v>1.1486856676492798</v>
      </c>
      <c r="CZ35" s="32">
        <f>'C1_TimelineM'!CZ$22</f>
        <v>1.1486856676492798</v>
      </c>
      <c r="DA35" s="32">
        <f>'C1_TimelineM'!DA$22</f>
        <v>1.1486856676492798</v>
      </c>
      <c r="DB35" s="32">
        <f>'C1_TimelineM'!DB$22</f>
        <v>1.1716593810022655</v>
      </c>
      <c r="DC35" s="32">
        <f>'C1_TimelineM'!DC$22</f>
        <v>1.1716593810022655</v>
      </c>
      <c r="DD35" s="32">
        <f>'C1_TimelineM'!DD$22</f>
        <v>1.1716593810022655</v>
      </c>
      <c r="DE35" s="32">
        <f>'C1_TimelineM'!DE$22</f>
        <v>1.1716593810022655</v>
      </c>
      <c r="DF35" s="32">
        <f>'C1_TimelineM'!DF$22</f>
        <v>1.1716593810022655</v>
      </c>
      <c r="DG35" s="32">
        <f>'C1_TimelineM'!DG$22</f>
        <v>1.1716593810022655</v>
      </c>
      <c r="DH35" s="32">
        <f>'C1_TimelineM'!DH$22</f>
        <v>1.1716593810022655</v>
      </c>
      <c r="DI35" s="32">
        <f>'C1_TimelineM'!DI$22</f>
        <v>1.1716593810022655</v>
      </c>
      <c r="DJ35" s="32">
        <f>'C1_TimelineM'!DJ$22</f>
        <v>1.1716593810022655</v>
      </c>
      <c r="DK35" s="32">
        <f>'C1_TimelineM'!DK$22</f>
        <v>1.1716593810022655</v>
      </c>
      <c r="DL35" s="32">
        <f>'C1_TimelineM'!DL$22</f>
        <v>1.1716593810022655</v>
      </c>
      <c r="DM35" s="32">
        <f>'C1_TimelineM'!DM$22</f>
        <v>1.1716593810022655</v>
      </c>
      <c r="DN35" s="32">
        <f>'C1_TimelineM'!DN$22</f>
        <v>1.1950925686223108</v>
      </c>
      <c r="DO35" s="32">
        <f>'C1_TimelineM'!DO$22</f>
        <v>1.1950925686223108</v>
      </c>
      <c r="DP35" s="32">
        <f>'C1_TimelineM'!DP$22</f>
        <v>1.1950925686223108</v>
      </c>
      <c r="DQ35" s="32">
        <f>'C1_TimelineM'!DQ$22</f>
        <v>1.1950925686223108</v>
      </c>
      <c r="DR35" s="32">
        <f>'C1_TimelineM'!DR$22</f>
        <v>1.1950925686223108</v>
      </c>
      <c r="DS35" s="32">
        <f>'C1_TimelineM'!DS$22</f>
        <v>1.1950925686223108</v>
      </c>
      <c r="DT35" s="32">
        <f>'C1_TimelineM'!DT$22</f>
        <v>1.1950925686223108</v>
      </c>
      <c r="DU35" s="32">
        <f>'C1_TimelineM'!DU$22</f>
        <v>1.1950925686223108</v>
      </c>
      <c r="DV35" s="32">
        <f>'C1_TimelineM'!DV$22</f>
        <v>1.1950925686223108</v>
      </c>
      <c r="DW35" s="32">
        <f>'C1_TimelineM'!DW$22</f>
        <v>1.1950925686223108</v>
      </c>
      <c r="DX35" s="32">
        <f>'C1_TimelineM'!DX$22</f>
        <v>1.1950925686223108</v>
      </c>
      <c r="DY35" s="32">
        <f>'C1_TimelineM'!DY$22</f>
        <v>1.1950925686223108</v>
      </c>
      <c r="DZ35" s="32">
        <f>'C1_TimelineM'!DZ$22</f>
        <v>1.2189944199947571</v>
      </c>
      <c r="EA35" s="32">
        <f>'C1_TimelineM'!EA$22</f>
        <v>1.2189944199947571</v>
      </c>
      <c r="EB35" s="32">
        <f>'C1_TimelineM'!EB$22</f>
        <v>1.2189944199947571</v>
      </c>
    </row>
    <row r="36" spans="1:132" outlineLevel="1" x14ac:dyDescent="0.25"/>
    <row r="37" spans="1:132" outlineLevel="1" x14ac:dyDescent="0.25">
      <c r="D37" s="23" t="s">
        <v>66</v>
      </c>
      <c r="H37" s="9" t="s">
        <v>28</v>
      </c>
      <c r="J37" s="29">
        <f>I2_Scenario_Inputs!$K$13</f>
        <v>3</v>
      </c>
    </row>
    <row r="38" spans="1:132" outlineLevel="1" x14ac:dyDescent="0.25"/>
    <row r="39" spans="1:132" outlineLevel="1" x14ac:dyDescent="0.25">
      <c r="D39" s="23" t="s">
        <v>62</v>
      </c>
      <c r="H39" s="9" t="s">
        <v>28</v>
      </c>
      <c r="J39" s="29">
        <f>I2_Scenario_Inputs!$K$44</f>
        <v>10</v>
      </c>
    </row>
    <row r="40" spans="1:132" outlineLevel="1" x14ac:dyDescent="0.25"/>
    <row r="41" spans="1:132" outlineLevel="1" x14ac:dyDescent="0.25">
      <c r="D41" t="s">
        <v>104</v>
      </c>
      <c r="H41" s="9" t="s">
        <v>53</v>
      </c>
      <c r="M41" s="29">
        <f>L46</f>
        <v>0</v>
      </c>
      <c r="N41" s="29">
        <f t="shared" ref="N41:BY41" ca="1" si="24">M46</f>
        <v>29.166666666666668</v>
      </c>
      <c r="O41" s="29">
        <f t="shared" ca="1" si="24"/>
        <v>28.333333333333336</v>
      </c>
      <c r="P41" s="29">
        <f t="shared" ca="1" si="24"/>
        <v>27.500000000000004</v>
      </c>
      <c r="Q41" s="29">
        <f t="shared" ca="1" si="24"/>
        <v>26.666666666666671</v>
      </c>
      <c r="R41" s="29">
        <f t="shared" ca="1" si="24"/>
        <v>25.833333333333339</v>
      </c>
      <c r="S41" s="29">
        <f t="shared" ca="1" si="24"/>
        <v>25.000000000000007</v>
      </c>
      <c r="T41" s="29">
        <f t="shared" ca="1" si="24"/>
        <v>24.166666666666675</v>
      </c>
      <c r="U41" s="29">
        <f t="shared" ca="1" si="24"/>
        <v>23.333333333333343</v>
      </c>
      <c r="V41" s="29">
        <f t="shared" ca="1" si="24"/>
        <v>22.500000000000011</v>
      </c>
      <c r="W41" s="29">
        <f t="shared" ca="1" si="24"/>
        <v>21.666666666666679</v>
      </c>
      <c r="X41" s="29">
        <f t="shared" ca="1" si="24"/>
        <v>20.833333333333346</v>
      </c>
      <c r="Y41" s="29">
        <f t="shared" ca="1" si="24"/>
        <v>20.000000000000014</v>
      </c>
      <c r="Z41" s="29">
        <f t="shared" ca="1" si="24"/>
        <v>19.166666666666682</v>
      </c>
      <c r="AA41" s="29">
        <f t="shared" ca="1" si="24"/>
        <v>18.33333333333335</v>
      </c>
      <c r="AB41" s="29">
        <f t="shared" ca="1" si="24"/>
        <v>17.500000000000018</v>
      </c>
      <c r="AC41" s="29">
        <f t="shared" ca="1" si="24"/>
        <v>16.666666666666686</v>
      </c>
      <c r="AD41" s="29">
        <f t="shared" ca="1" si="24"/>
        <v>15.833333333333352</v>
      </c>
      <c r="AE41" s="29">
        <f t="shared" ca="1" si="24"/>
        <v>15.000000000000018</v>
      </c>
      <c r="AF41" s="29">
        <f t="shared" ca="1" si="24"/>
        <v>14.166666666666684</v>
      </c>
      <c r="AG41" s="29">
        <f t="shared" ca="1" si="24"/>
        <v>13.33333333333335</v>
      </c>
      <c r="AH41" s="29">
        <f t="shared" ca="1" si="24"/>
        <v>12.500000000000016</v>
      </c>
      <c r="AI41" s="29">
        <f t="shared" ca="1" si="24"/>
        <v>11.666666666666682</v>
      </c>
      <c r="AJ41" s="29">
        <f t="shared" ca="1" si="24"/>
        <v>10.833333333333348</v>
      </c>
      <c r="AK41" s="29">
        <f t="shared" ca="1" si="24"/>
        <v>10.000000000000014</v>
      </c>
      <c r="AL41" s="29">
        <f t="shared" ca="1" si="24"/>
        <v>9.1666666666666803</v>
      </c>
      <c r="AM41" s="29">
        <f t="shared" ca="1" si="24"/>
        <v>8.3333333333333464</v>
      </c>
      <c r="AN41" s="29">
        <f t="shared" ca="1" si="24"/>
        <v>7.5000000000000133</v>
      </c>
      <c r="AO41" s="29">
        <f t="shared" ca="1" si="24"/>
        <v>6.6666666666666803</v>
      </c>
      <c r="AP41" s="29">
        <f t="shared" ca="1" si="24"/>
        <v>5.8333333333333472</v>
      </c>
      <c r="AQ41" s="29">
        <f t="shared" ca="1" si="24"/>
        <v>5.0000000000000142</v>
      </c>
      <c r="AR41" s="29">
        <f t="shared" ca="1" si="24"/>
        <v>4.1666666666666812</v>
      </c>
      <c r="AS41" s="29">
        <f t="shared" ca="1" si="24"/>
        <v>3.3333333333333477</v>
      </c>
      <c r="AT41" s="29">
        <f t="shared" ca="1" si="24"/>
        <v>2.5000000000000142</v>
      </c>
      <c r="AU41" s="29">
        <f t="shared" ca="1" si="24"/>
        <v>1.6666666666666807</v>
      </c>
      <c r="AV41" s="29">
        <f t="shared" ca="1" si="24"/>
        <v>0.83333333333334736</v>
      </c>
      <c r="AW41" s="29">
        <f t="shared" ca="1" si="24"/>
        <v>1.3988810110276972E-14</v>
      </c>
      <c r="AX41" s="29">
        <f t="shared" ca="1" si="24"/>
        <v>30.951900000000013</v>
      </c>
      <c r="AY41" s="29">
        <f t="shared" ca="1" si="24"/>
        <v>30.067560000000011</v>
      </c>
      <c r="AZ41" s="29">
        <f t="shared" ca="1" si="24"/>
        <v>29.183220000000009</v>
      </c>
      <c r="BA41" s="29">
        <f t="shared" ca="1" si="24"/>
        <v>28.298880000000008</v>
      </c>
      <c r="BB41" s="29">
        <f t="shared" ca="1" si="24"/>
        <v>27.414540000000006</v>
      </c>
      <c r="BC41" s="29">
        <f t="shared" ca="1" si="24"/>
        <v>26.530200000000004</v>
      </c>
      <c r="BD41" s="29">
        <f t="shared" ca="1" si="24"/>
        <v>25.645860000000003</v>
      </c>
      <c r="BE41" s="29">
        <f t="shared" ca="1" si="24"/>
        <v>24.761520000000001</v>
      </c>
      <c r="BF41" s="29">
        <f t="shared" ca="1" si="24"/>
        <v>23.877179999999999</v>
      </c>
      <c r="BG41" s="29">
        <f t="shared" ca="1" si="24"/>
        <v>22.992839999999998</v>
      </c>
      <c r="BH41" s="29">
        <f t="shared" ca="1" si="24"/>
        <v>22.108499999999996</v>
      </c>
      <c r="BI41" s="29">
        <f t="shared" ca="1" si="24"/>
        <v>21.224159999999994</v>
      </c>
      <c r="BJ41" s="29">
        <f t="shared" ca="1" si="24"/>
        <v>20.339819999999992</v>
      </c>
      <c r="BK41" s="29">
        <f t="shared" ca="1" si="24"/>
        <v>19.455479999999991</v>
      </c>
      <c r="BL41" s="29">
        <f t="shared" ca="1" si="24"/>
        <v>18.571139999999989</v>
      </c>
      <c r="BM41" s="29">
        <f t="shared" ca="1" si="24"/>
        <v>17.686799999999987</v>
      </c>
      <c r="BN41" s="29">
        <f t="shared" ca="1" si="24"/>
        <v>16.802459999999986</v>
      </c>
      <c r="BO41" s="29">
        <f t="shared" ca="1" si="24"/>
        <v>15.918119999999986</v>
      </c>
      <c r="BP41" s="29">
        <f t="shared" ca="1" si="24"/>
        <v>15.033779999999986</v>
      </c>
      <c r="BQ41" s="29">
        <f t="shared" ca="1" si="24"/>
        <v>14.149439999999986</v>
      </c>
      <c r="BR41" s="29">
        <f t="shared" ca="1" si="24"/>
        <v>13.265099999999986</v>
      </c>
      <c r="BS41" s="29">
        <f t="shared" ca="1" si="24"/>
        <v>12.380759999999986</v>
      </c>
      <c r="BT41" s="29">
        <f t="shared" ca="1" si="24"/>
        <v>11.496419999999986</v>
      </c>
      <c r="BU41" s="29">
        <f t="shared" ca="1" si="24"/>
        <v>10.612079999999986</v>
      </c>
      <c r="BV41" s="29">
        <f t="shared" ca="1" si="24"/>
        <v>9.7277399999999865</v>
      </c>
      <c r="BW41" s="29">
        <f t="shared" ca="1" si="24"/>
        <v>8.8433999999999866</v>
      </c>
      <c r="BX41" s="29">
        <f t="shared" ca="1" si="24"/>
        <v>7.9590599999999867</v>
      </c>
      <c r="BY41" s="29">
        <f t="shared" ca="1" si="24"/>
        <v>7.0747199999999868</v>
      </c>
      <c r="BZ41" s="29">
        <f t="shared" ref="BZ41:EB41" ca="1" si="25">BY46</f>
        <v>6.1903799999999869</v>
      </c>
      <c r="CA41" s="29">
        <f t="shared" ca="1" si="25"/>
        <v>5.306039999999987</v>
      </c>
      <c r="CB41" s="29">
        <f t="shared" ca="1" si="25"/>
        <v>4.4216999999999871</v>
      </c>
      <c r="CC41" s="29">
        <f t="shared" ca="1" si="25"/>
        <v>3.5373599999999872</v>
      </c>
      <c r="CD41" s="29">
        <f t="shared" ca="1" si="25"/>
        <v>2.6530199999999873</v>
      </c>
      <c r="CE41" s="29">
        <f t="shared" ca="1" si="25"/>
        <v>1.7686799999999874</v>
      </c>
      <c r="CF41" s="29">
        <f t="shared" ca="1" si="25"/>
        <v>0.88433999999998736</v>
      </c>
      <c r="CG41" s="29">
        <f t="shared" ca="1" si="25"/>
        <v>-1.2656542480726785E-14</v>
      </c>
      <c r="CH41" s="29">
        <f t="shared" ca="1" si="25"/>
        <v>32.846403895199984</v>
      </c>
      <c r="CI41" s="29">
        <f t="shared" ca="1" si="25"/>
        <v>31.907935212479984</v>
      </c>
      <c r="CJ41" s="29">
        <f t="shared" ca="1" si="25"/>
        <v>30.969466529759984</v>
      </c>
      <c r="CK41" s="29">
        <f t="shared" ca="1" si="25"/>
        <v>30.030997847039984</v>
      </c>
      <c r="CL41" s="29">
        <f t="shared" ca="1" si="25"/>
        <v>29.092529164319984</v>
      </c>
      <c r="CM41" s="29">
        <f t="shared" ca="1" si="25"/>
        <v>28.154060481599984</v>
      </c>
      <c r="CN41" s="29">
        <f t="shared" ca="1" si="25"/>
        <v>27.215591798879984</v>
      </c>
      <c r="CO41" s="29">
        <f t="shared" ca="1" si="25"/>
        <v>26.277123116159984</v>
      </c>
      <c r="CP41" s="29">
        <f t="shared" ca="1" si="25"/>
        <v>25.338654433439984</v>
      </c>
      <c r="CQ41" s="29">
        <f t="shared" ca="1" si="25"/>
        <v>24.400185750719984</v>
      </c>
      <c r="CR41" s="29">
        <f t="shared" ca="1" si="25"/>
        <v>23.461717067999984</v>
      </c>
      <c r="CS41" s="29">
        <f t="shared" ca="1" si="25"/>
        <v>22.523248385279985</v>
      </c>
      <c r="CT41" s="29">
        <f t="shared" ca="1" si="25"/>
        <v>21.584779702559985</v>
      </c>
      <c r="CU41" s="29">
        <f t="shared" ca="1" si="25"/>
        <v>20.646311019839985</v>
      </c>
      <c r="CV41" s="29">
        <f t="shared" ca="1" si="25"/>
        <v>19.707842337119985</v>
      </c>
      <c r="CW41" s="29">
        <f t="shared" ca="1" si="25"/>
        <v>18.769373654399985</v>
      </c>
      <c r="CX41" s="29">
        <f t="shared" ca="1" si="25"/>
        <v>17.830904971679985</v>
      </c>
      <c r="CY41" s="29">
        <f t="shared" ca="1" si="25"/>
        <v>16.892436288959985</v>
      </c>
      <c r="CZ41" s="29">
        <f t="shared" ca="1" si="25"/>
        <v>15.953967606239985</v>
      </c>
      <c r="DA41" s="29">
        <f t="shared" ca="1" si="25"/>
        <v>15.015498923519985</v>
      </c>
      <c r="DB41" s="29">
        <f t="shared" ca="1" si="25"/>
        <v>14.077030240799985</v>
      </c>
      <c r="DC41" s="29">
        <f t="shared" ca="1" si="25"/>
        <v>13.138561558079985</v>
      </c>
      <c r="DD41" s="29">
        <f t="shared" ca="1" si="25"/>
        <v>12.200092875359985</v>
      </c>
      <c r="DE41" s="29">
        <f t="shared" ca="1" si="25"/>
        <v>11.261624192639985</v>
      </c>
      <c r="DF41" s="29">
        <f t="shared" ca="1" si="25"/>
        <v>10.323155509919985</v>
      </c>
      <c r="DG41" s="29">
        <f t="shared" ca="1" si="25"/>
        <v>9.3846868271999853</v>
      </c>
      <c r="DH41" s="29">
        <f t="shared" ca="1" si="25"/>
        <v>8.4462181444799853</v>
      </c>
      <c r="DI41" s="29">
        <f t="shared" ca="1" si="25"/>
        <v>7.5077494617599854</v>
      </c>
      <c r="DJ41" s="29">
        <f t="shared" ca="1" si="25"/>
        <v>6.5692807790399854</v>
      </c>
      <c r="DK41" s="29">
        <f t="shared" ca="1" si="25"/>
        <v>5.6308120963199855</v>
      </c>
      <c r="DL41" s="29">
        <f t="shared" ca="1" si="25"/>
        <v>4.6923434135999855</v>
      </c>
      <c r="DM41" s="29">
        <f t="shared" ca="1" si="25"/>
        <v>3.7538747308799856</v>
      </c>
      <c r="DN41" s="29">
        <f t="shared" ca="1" si="25"/>
        <v>2.8154060481599856</v>
      </c>
      <c r="DO41" s="29">
        <f t="shared" ca="1" si="25"/>
        <v>1.8769373654399857</v>
      </c>
      <c r="DP41" s="29">
        <f t="shared" ca="1" si="25"/>
        <v>0.93846868271998574</v>
      </c>
      <c r="DQ41" s="29">
        <f t="shared" ca="1" si="25"/>
        <v>-1.4210854715202004E-14</v>
      </c>
      <c r="DR41" s="29">
        <f t="shared" ca="1" si="25"/>
        <v>34.856866584817382</v>
      </c>
      <c r="DS41" s="29">
        <f t="shared" ca="1" si="25"/>
        <v>33.860956110965454</v>
      </c>
      <c r="DT41" s="29">
        <f t="shared" ca="1" si="25"/>
        <v>32.865045637113525</v>
      </c>
      <c r="DU41" s="29">
        <f t="shared" ca="1" si="25"/>
        <v>31.8691351632616</v>
      </c>
      <c r="DV41" s="29">
        <f t="shared" ca="1" si="25"/>
        <v>30.873224689409675</v>
      </c>
      <c r="DW41" s="29">
        <f t="shared" ca="1" si="25"/>
        <v>29.87731421555775</v>
      </c>
      <c r="DX41" s="29">
        <f t="shared" ca="1" si="25"/>
        <v>28.881403741705824</v>
      </c>
      <c r="DY41" s="29">
        <f t="shared" ca="1" si="25"/>
        <v>27.885493267853899</v>
      </c>
      <c r="DZ41" s="29">
        <f t="shared" ca="1" si="25"/>
        <v>26.889582794001974</v>
      </c>
      <c r="EA41" s="29">
        <f t="shared" ca="1" si="25"/>
        <v>25.893672320150049</v>
      </c>
      <c r="EB41" s="29">
        <f t="shared" ca="1" si="25"/>
        <v>24.897761846298124</v>
      </c>
    </row>
    <row r="42" spans="1:132" outlineLevel="1" x14ac:dyDescent="0.25"/>
    <row r="43" spans="1:132" outlineLevel="1" x14ac:dyDescent="0.25">
      <c r="D43" t="s">
        <v>106</v>
      </c>
      <c r="H43" s="9" t="s">
        <v>53</v>
      </c>
      <c r="M43" s="26">
        <f>M33*M35*$J37*$J39</f>
        <v>30</v>
      </c>
      <c r="N43" s="26">
        <f t="shared" ref="N43:BY43" si="26">N33*N35*$J37*$J39</f>
        <v>0</v>
      </c>
      <c r="O43" s="26">
        <f t="shared" si="26"/>
        <v>0</v>
      </c>
      <c r="P43" s="26">
        <f t="shared" si="26"/>
        <v>0</v>
      </c>
      <c r="Q43" s="26">
        <f t="shared" si="26"/>
        <v>0</v>
      </c>
      <c r="R43" s="26">
        <f t="shared" si="26"/>
        <v>0</v>
      </c>
      <c r="S43" s="26">
        <f t="shared" si="26"/>
        <v>0</v>
      </c>
      <c r="T43" s="26">
        <f t="shared" si="26"/>
        <v>0</v>
      </c>
      <c r="U43" s="26">
        <f t="shared" si="26"/>
        <v>0</v>
      </c>
      <c r="V43" s="26">
        <f t="shared" si="26"/>
        <v>0</v>
      </c>
      <c r="W43" s="26">
        <f t="shared" si="26"/>
        <v>0</v>
      </c>
      <c r="X43" s="26">
        <f t="shared" si="26"/>
        <v>0</v>
      </c>
      <c r="Y43" s="26">
        <f t="shared" si="26"/>
        <v>0</v>
      </c>
      <c r="Z43" s="26">
        <f t="shared" si="26"/>
        <v>0</v>
      </c>
      <c r="AA43" s="26">
        <f t="shared" si="26"/>
        <v>0</v>
      </c>
      <c r="AB43" s="26">
        <f t="shared" si="26"/>
        <v>0</v>
      </c>
      <c r="AC43" s="26">
        <f t="shared" si="26"/>
        <v>0</v>
      </c>
      <c r="AD43" s="26">
        <f t="shared" si="26"/>
        <v>0</v>
      </c>
      <c r="AE43" s="26">
        <f t="shared" si="26"/>
        <v>0</v>
      </c>
      <c r="AF43" s="26">
        <f t="shared" si="26"/>
        <v>0</v>
      </c>
      <c r="AG43" s="26">
        <f t="shared" si="26"/>
        <v>0</v>
      </c>
      <c r="AH43" s="26">
        <f t="shared" si="26"/>
        <v>0</v>
      </c>
      <c r="AI43" s="26">
        <f t="shared" si="26"/>
        <v>0</v>
      </c>
      <c r="AJ43" s="26">
        <f t="shared" si="26"/>
        <v>0</v>
      </c>
      <c r="AK43" s="26">
        <f t="shared" si="26"/>
        <v>0</v>
      </c>
      <c r="AL43" s="26">
        <f t="shared" si="26"/>
        <v>0</v>
      </c>
      <c r="AM43" s="26">
        <f t="shared" si="26"/>
        <v>0</v>
      </c>
      <c r="AN43" s="26">
        <f t="shared" si="26"/>
        <v>0</v>
      </c>
      <c r="AO43" s="26">
        <f t="shared" si="26"/>
        <v>0</v>
      </c>
      <c r="AP43" s="26">
        <f t="shared" si="26"/>
        <v>0</v>
      </c>
      <c r="AQ43" s="26">
        <f t="shared" si="26"/>
        <v>0</v>
      </c>
      <c r="AR43" s="26">
        <f t="shared" si="26"/>
        <v>0</v>
      </c>
      <c r="AS43" s="26">
        <f t="shared" si="26"/>
        <v>0</v>
      </c>
      <c r="AT43" s="26">
        <f t="shared" si="26"/>
        <v>0</v>
      </c>
      <c r="AU43" s="26">
        <f t="shared" si="26"/>
        <v>0</v>
      </c>
      <c r="AV43" s="26">
        <f t="shared" si="26"/>
        <v>0</v>
      </c>
      <c r="AW43" s="26">
        <f t="shared" si="26"/>
        <v>31.83624</v>
      </c>
      <c r="AX43" s="26">
        <f t="shared" si="26"/>
        <v>0</v>
      </c>
      <c r="AY43" s="26">
        <f t="shared" si="26"/>
        <v>0</v>
      </c>
      <c r="AZ43" s="26">
        <f t="shared" si="26"/>
        <v>0</v>
      </c>
      <c r="BA43" s="26">
        <f t="shared" si="26"/>
        <v>0</v>
      </c>
      <c r="BB43" s="26">
        <f t="shared" si="26"/>
        <v>0</v>
      </c>
      <c r="BC43" s="26">
        <f t="shared" si="26"/>
        <v>0</v>
      </c>
      <c r="BD43" s="26">
        <f t="shared" si="26"/>
        <v>0</v>
      </c>
      <c r="BE43" s="26">
        <f t="shared" si="26"/>
        <v>0</v>
      </c>
      <c r="BF43" s="26">
        <f t="shared" si="26"/>
        <v>0</v>
      </c>
      <c r="BG43" s="26">
        <f t="shared" si="26"/>
        <v>0</v>
      </c>
      <c r="BH43" s="26">
        <f t="shared" si="26"/>
        <v>0</v>
      </c>
      <c r="BI43" s="26">
        <f t="shared" si="26"/>
        <v>0</v>
      </c>
      <c r="BJ43" s="26">
        <f t="shared" si="26"/>
        <v>0</v>
      </c>
      <c r="BK43" s="26">
        <f t="shared" si="26"/>
        <v>0</v>
      </c>
      <c r="BL43" s="26">
        <f t="shared" si="26"/>
        <v>0</v>
      </c>
      <c r="BM43" s="26">
        <f t="shared" si="26"/>
        <v>0</v>
      </c>
      <c r="BN43" s="26">
        <f t="shared" si="26"/>
        <v>0</v>
      </c>
      <c r="BO43" s="26">
        <f t="shared" si="26"/>
        <v>0</v>
      </c>
      <c r="BP43" s="26">
        <f t="shared" si="26"/>
        <v>0</v>
      </c>
      <c r="BQ43" s="26">
        <f t="shared" si="26"/>
        <v>0</v>
      </c>
      <c r="BR43" s="26">
        <f t="shared" si="26"/>
        <v>0</v>
      </c>
      <c r="BS43" s="26">
        <f t="shared" si="26"/>
        <v>0</v>
      </c>
      <c r="BT43" s="26">
        <f t="shared" si="26"/>
        <v>0</v>
      </c>
      <c r="BU43" s="26">
        <f t="shared" si="26"/>
        <v>0</v>
      </c>
      <c r="BV43" s="26">
        <f t="shared" si="26"/>
        <v>0</v>
      </c>
      <c r="BW43" s="26">
        <f t="shared" si="26"/>
        <v>0</v>
      </c>
      <c r="BX43" s="26">
        <f t="shared" si="26"/>
        <v>0</v>
      </c>
      <c r="BY43" s="26">
        <f t="shared" si="26"/>
        <v>0</v>
      </c>
      <c r="BZ43" s="26">
        <f t="shared" ref="BZ43:EB43" si="27">BZ33*BZ35*$J37*$J39</f>
        <v>0</v>
      </c>
      <c r="CA43" s="26">
        <f t="shared" si="27"/>
        <v>0</v>
      </c>
      <c r="CB43" s="26">
        <f t="shared" si="27"/>
        <v>0</v>
      </c>
      <c r="CC43" s="26">
        <f t="shared" si="27"/>
        <v>0</v>
      </c>
      <c r="CD43" s="26">
        <f t="shared" si="27"/>
        <v>0</v>
      </c>
      <c r="CE43" s="26">
        <f t="shared" si="27"/>
        <v>0</v>
      </c>
      <c r="CF43" s="26">
        <f t="shared" si="27"/>
        <v>0</v>
      </c>
      <c r="CG43" s="26">
        <f t="shared" si="27"/>
        <v>33.784872577919998</v>
      </c>
      <c r="CH43" s="26">
        <f t="shared" si="27"/>
        <v>0</v>
      </c>
      <c r="CI43" s="26">
        <f t="shared" si="27"/>
        <v>0</v>
      </c>
      <c r="CJ43" s="26">
        <f t="shared" si="27"/>
        <v>0</v>
      </c>
      <c r="CK43" s="26">
        <f t="shared" si="27"/>
        <v>0</v>
      </c>
      <c r="CL43" s="26">
        <f t="shared" si="27"/>
        <v>0</v>
      </c>
      <c r="CM43" s="26">
        <f t="shared" si="27"/>
        <v>0</v>
      </c>
      <c r="CN43" s="26">
        <f t="shared" si="27"/>
        <v>0</v>
      </c>
      <c r="CO43" s="26">
        <f t="shared" si="27"/>
        <v>0</v>
      </c>
      <c r="CP43" s="26">
        <f t="shared" si="27"/>
        <v>0</v>
      </c>
      <c r="CQ43" s="26">
        <f t="shared" si="27"/>
        <v>0</v>
      </c>
      <c r="CR43" s="26">
        <f t="shared" si="27"/>
        <v>0</v>
      </c>
      <c r="CS43" s="26">
        <f t="shared" si="27"/>
        <v>0</v>
      </c>
      <c r="CT43" s="26">
        <f t="shared" si="27"/>
        <v>0</v>
      </c>
      <c r="CU43" s="26">
        <f t="shared" si="27"/>
        <v>0</v>
      </c>
      <c r="CV43" s="26">
        <f t="shared" si="27"/>
        <v>0</v>
      </c>
      <c r="CW43" s="26">
        <f t="shared" si="27"/>
        <v>0</v>
      </c>
      <c r="CX43" s="26">
        <f t="shared" si="27"/>
        <v>0</v>
      </c>
      <c r="CY43" s="26">
        <f t="shared" si="27"/>
        <v>0</v>
      </c>
      <c r="CZ43" s="26">
        <f t="shared" si="27"/>
        <v>0</v>
      </c>
      <c r="DA43" s="26">
        <f t="shared" si="27"/>
        <v>0</v>
      </c>
      <c r="DB43" s="26">
        <f t="shared" si="27"/>
        <v>0</v>
      </c>
      <c r="DC43" s="26">
        <f t="shared" si="27"/>
        <v>0</v>
      </c>
      <c r="DD43" s="26">
        <f t="shared" si="27"/>
        <v>0</v>
      </c>
      <c r="DE43" s="26">
        <f t="shared" si="27"/>
        <v>0</v>
      </c>
      <c r="DF43" s="26">
        <f t="shared" si="27"/>
        <v>0</v>
      </c>
      <c r="DG43" s="26">
        <f t="shared" si="27"/>
        <v>0</v>
      </c>
      <c r="DH43" s="26">
        <f t="shared" si="27"/>
        <v>0</v>
      </c>
      <c r="DI43" s="26">
        <f t="shared" si="27"/>
        <v>0</v>
      </c>
      <c r="DJ43" s="26">
        <f t="shared" si="27"/>
        <v>0</v>
      </c>
      <c r="DK43" s="26">
        <f t="shared" si="27"/>
        <v>0</v>
      </c>
      <c r="DL43" s="26">
        <f t="shared" si="27"/>
        <v>0</v>
      </c>
      <c r="DM43" s="26">
        <f t="shared" si="27"/>
        <v>0</v>
      </c>
      <c r="DN43" s="26">
        <f t="shared" si="27"/>
        <v>0</v>
      </c>
      <c r="DO43" s="26">
        <f t="shared" si="27"/>
        <v>0</v>
      </c>
      <c r="DP43" s="26">
        <f t="shared" si="27"/>
        <v>0</v>
      </c>
      <c r="DQ43" s="26">
        <f t="shared" si="27"/>
        <v>35.852777058669325</v>
      </c>
      <c r="DR43" s="26">
        <f t="shared" si="27"/>
        <v>0</v>
      </c>
      <c r="DS43" s="26">
        <f t="shared" si="27"/>
        <v>0</v>
      </c>
      <c r="DT43" s="26">
        <f t="shared" si="27"/>
        <v>0</v>
      </c>
      <c r="DU43" s="26">
        <f t="shared" si="27"/>
        <v>0</v>
      </c>
      <c r="DV43" s="26">
        <f t="shared" si="27"/>
        <v>0</v>
      </c>
      <c r="DW43" s="26">
        <f t="shared" si="27"/>
        <v>0</v>
      </c>
      <c r="DX43" s="26">
        <f t="shared" si="27"/>
        <v>0</v>
      </c>
      <c r="DY43" s="26">
        <f t="shared" si="27"/>
        <v>0</v>
      </c>
      <c r="DZ43" s="26">
        <f t="shared" si="27"/>
        <v>0</v>
      </c>
      <c r="EA43" s="26">
        <f t="shared" si="27"/>
        <v>0</v>
      </c>
      <c r="EB43" s="26">
        <f t="shared" si="27"/>
        <v>0</v>
      </c>
    </row>
    <row r="44" spans="1:132" outlineLevel="1" x14ac:dyDescent="0.25">
      <c r="D44" t="s">
        <v>17</v>
      </c>
      <c r="H44" s="9" t="s">
        <v>53</v>
      </c>
      <c r="M44" s="26">
        <f t="shared" ref="M44:AR44" ca="1" si="28">0-SUM(OFFSET(M43,,,1,0-MIN(M$2,$J$31)))/$J$31</f>
        <v>-0.83333333333333337</v>
      </c>
      <c r="N44" s="26">
        <f t="shared" ca="1" si="28"/>
        <v>-0.83333333333333337</v>
      </c>
      <c r="O44" s="26">
        <f t="shared" ca="1" si="28"/>
        <v>-0.83333333333333337</v>
      </c>
      <c r="P44" s="26">
        <f t="shared" ca="1" si="28"/>
        <v>-0.83333333333333337</v>
      </c>
      <c r="Q44" s="26">
        <f t="shared" ca="1" si="28"/>
        <v>-0.83333333333333337</v>
      </c>
      <c r="R44" s="26">
        <f t="shared" ca="1" si="28"/>
        <v>-0.83333333333333337</v>
      </c>
      <c r="S44" s="26">
        <f t="shared" ca="1" si="28"/>
        <v>-0.83333333333333337</v>
      </c>
      <c r="T44" s="26">
        <f t="shared" ca="1" si="28"/>
        <v>-0.83333333333333337</v>
      </c>
      <c r="U44" s="26">
        <f t="shared" ca="1" si="28"/>
        <v>-0.83333333333333337</v>
      </c>
      <c r="V44" s="26">
        <f t="shared" ca="1" si="28"/>
        <v>-0.83333333333333337</v>
      </c>
      <c r="W44" s="26">
        <f t="shared" ca="1" si="28"/>
        <v>-0.83333333333333337</v>
      </c>
      <c r="X44" s="26">
        <f t="shared" ca="1" si="28"/>
        <v>-0.83333333333333337</v>
      </c>
      <c r="Y44" s="26">
        <f t="shared" ca="1" si="28"/>
        <v>-0.83333333333333337</v>
      </c>
      <c r="Z44" s="26">
        <f t="shared" ca="1" si="28"/>
        <v>-0.83333333333333337</v>
      </c>
      <c r="AA44" s="26">
        <f t="shared" ca="1" si="28"/>
        <v>-0.83333333333333337</v>
      </c>
      <c r="AB44" s="26">
        <f t="shared" ca="1" si="28"/>
        <v>-0.83333333333333337</v>
      </c>
      <c r="AC44" s="26">
        <f t="shared" ca="1" si="28"/>
        <v>-0.83333333333333337</v>
      </c>
      <c r="AD44" s="26">
        <f t="shared" ca="1" si="28"/>
        <v>-0.83333333333333337</v>
      </c>
      <c r="AE44" s="26">
        <f t="shared" ca="1" si="28"/>
        <v>-0.83333333333333337</v>
      </c>
      <c r="AF44" s="26">
        <f t="shared" ca="1" si="28"/>
        <v>-0.83333333333333337</v>
      </c>
      <c r="AG44" s="26">
        <f t="shared" ca="1" si="28"/>
        <v>-0.83333333333333337</v>
      </c>
      <c r="AH44" s="26">
        <f t="shared" ca="1" si="28"/>
        <v>-0.83333333333333337</v>
      </c>
      <c r="AI44" s="26">
        <f t="shared" ca="1" si="28"/>
        <v>-0.83333333333333337</v>
      </c>
      <c r="AJ44" s="26">
        <f t="shared" ca="1" si="28"/>
        <v>-0.83333333333333337</v>
      </c>
      <c r="AK44" s="26">
        <f t="shared" ca="1" si="28"/>
        <v>-0.83333333333333337</v>
      </c>
      <c r="AL44" s="26">
        <f t="shared" ca="1" si="28"/>
        <v>-0.83333333333333337</v>
      </c>
      <c r="AM44" s="26">
        <f t="shared" ca="1" si="28"/>
        <v>-0.83333333333333337</v>
      </c>
      <c r="AN44" s="26">
        <f t="shared" ca="1" si="28"/>
        <v>-0.83333333333333337</v>
      </c>
      <c r="AO44" s="26">
        <f t="shared" ca="1" si="28"/>
        <v>-0.83333333333333337</v>
      </c>
      <c r="AP44" s="26">
        <f t="shared" ca="1" si="28"/>
        <v>-0.83333333333333337</v>
      </c>
      <c r="AQ44" s="26">
        <f t="shared" ca="1" si="28"/>
        <v>-0.83333333333333337</v>
      </c>
      <c r="AR44" s="26">
        <f t="shared" ca="1" si="28"/>
        <v>-0.83333333333333337</v>
      </c>
      <c r="AS44" s="26">
        <f t="shared" ref="AS44:BX44" ca="1" si="29">0-SUM(OFFSET(AS43,,,1,0-MIN(AS$2,$J$31)))/$J$31</f>
        <v>-0.83333333333333337</v>
      </c>
      <c r="AT44" s="26">
        <f t="shared" ca="1" si="29"/>
        <v>-0.83333333333333337</v>
      </c>
      <c r="AU44" s="26">
        <f t="shared" ca="1" si="29"/>
        <v>-0.83333333333333337</v>
      </c>
      <c r="AV44" s="26">
        <f t="shared" ca="1" si="29"/>
        <v>-0.83333333333333337</v>
      </c>
      <c r="AW44" s="26">
        <f t="shared" ca="1" si="29"/>
        <v>-0.88434000000000001</v>
      </c>
      <c r="AX44" s="26">
        <f t="shared" ca="1" si="29"/>
        <v>-0.88434000000000001</v>
      </c>
      <c r="AY44" s="26">
        <f t="shared" ca="1" si="29"/>
        <v>-0.88434000000000001</v>
      </c>
      <c r="AZ44" s="26">
        <f t="shared" ca="1" si="29"/>
        <v>-0.88434000000000001</v>
      </c>
      <c r="BA44" s="26">
        <f t="shared" ca="1" si="29"/>
        <v>-0.88434000000000001</v>
      </c>
      <c r="BB44" s="26">
        <f t="shared" ca="1" si="29"/>
        <v>-0.88434000000000001</v>
      </c>
      <c r="BC44" s="26">
        <f t="shared" ca="1" si="29"/>
        <v>-0.88434000000000001</v>
      </c>
      <c r="BD44" s="26">
        <f t="shared" ca="1" si="29"/>
        <v>-0.88434000000000001</v>
      </c>
      <c r="BE44" s="26">
        <f t="shared" ca="1" si="29"/>
        <v>-0.88434000000000001</v>
      </c>
      <c r="BF44" s="26">
        <f t="shared" ca="1" si="29"/>
        <v>-0.88434000000000001</v>
      </c>
      <c r="BG44" s="26">
        <f t="shared" ca="1" si="29"/>
        <v>-0.88434000000000001</v>
      </c>
      <c r="BH44" s="26">
        <f t="shared" ca="1" si="29"/>
        <v>-0.88434000000000001</v>
      </c>
      <c r="BI44" s="26">
        <f t="shared" ca="1" si="29"/>
        <v>-0.88434000000000001</v>
      </c>
      <c r="BJ44" s="26">
        <f t="shared" ca="1" si="29"/>
        <v>-0.88434000000000001</v>
      </c>
      <c r="BK44" s="26">
        <f t="shared" ca="1" si="29"/>
        <v>-0.88434000000000001</v>
      </c>
      <c r="BL44" s="26">
        <f t="shared" ca="1" si="29"/>
        <v>-0.88434000000000001</v>
      </c>
      <c r="BM44" s="26">
        <f t="shared" ca="1" si="29"/>
        <v>-0.88434000000000001</v>
      </c>
      <c r="BN44" s="26">
        <f t="shared" ca="1" si="29"/>
        <v>-0.88434000000000001</v>
      </c>
      <c r="BO44" s="26">
        <f t="shared" ca="1" si="29"/>
        <v>-0.88434000000000001</v>
      </c>
      <c r="BP44" s="26">
        <f t="shared" ca="1" si="29"/>
        <v>-0.88434000000000001</v>
      </c>
      <c r="BQ44" s="26">
        <f t="shared" ca="1" si="29"/>
        <v>-0.88434000000000001</v>
      </c>
      <c r="BR44" s="26">
        <f t="shared" ca="1" si="29"/>
        <v>-0.88434000000000001</v>
      </c>
      <c r="BS44" s="26">
        <f t="shared" ca="1" si="29"/>
        <v>-0.88434000000000001</v>
      </c>
      <c r="BT44" s="26">
        <f t="shared" ca="1" si="29"/>
        <v>-0.88434000000000001</v>
      </c>
      <c r="BU44" s="26">
        <f t="shared" ca="1" si="29"/>
        <v>-0.88434000000000001</v>
      </c>
      <c r="BV44" s="26">
        <f t="shared" ca="1" si="29"/>
        <v>-0.88434000000000001</v>
      </c>
      <c r="BW44" s="26">
        <f t="shared" ca="1" si="29"/>
        <v>-0.88434000000000001</v>
      </c>
      <c r="BX44" s="26">
        <f t="shared" ca="1" si="29"/>
        <v>-0.88434000000000001</v>
      </c>
      <c r="BY44" s="26">
        <f t="shared" ref="BY44:DD44" ca="1" si="30">0-SUM(OFFSET(BY43,,,1,0-MIN(BY$2,$J$31)))/$J$31</f>
        <v>-0.88434000000000001</v>
      </c>
      <c r="BZ44" s="26">
        <f t="shared" ca="1" si="30"/>
        <v>-0.88434000000000001</v>
      </c>
      <c r="CA44" s="26">
        <f t="shared" ca="1" si="30"/>
        <v>-0.88434000000000001</v>
      </c>
      <c r="CB44" s="26">
        <f t="shared" ca="1" si="30"/>
        <v>-0.88434000000000001</v>
      </c>
      <c r="CC44" s="26">
        <f t="shared" ca="1" si="30"/>
        <v>-0.88434000000000001</v>
      </c>
      <c r="CD44" s="26">
        <f t="shared" ca="1" si="30"/>
        <v>-0.88434000000000001</v>
      </c>
      <c r="CE44" s="26">
        <f t="shared" ca="1" si="30"/>
        <v>-0.88434000000000001</v>
      </c>
      <c r="CF44" s="26">
        <f t="shared" ca="1" si="30"/>
        <v>-0.88434000000000001</v>
      </c>
      <c r="CG44" s="26">
        <f t="shared" ca="1" si="30"/>
        <v>-0.93846868271999995</v>
      </c>
      <c r="CH44" s="26">
        <f t="shared" ca="1" si="30"/>
        <v>-0.93846868271999995</v>
      </c>
      <c r="CI44" s="26">
        <f t="shared" ca="1" si="30"/>
        <v>-0.93846868271999995</v>
      </c>
      <c r="CJ44" s="26">
        <f t="shared" ca="1" si="30"/>
        <v>-0.93846868271999995</v>
      </c>
      <c r="CK44" s="26">
        <f t="shared" ca="1" si="30"/>
        <v>-0.93846868271999995</v>
      </c>
      <c r="CL44" s="26">
        <f t="shared" ca="1" si="30"/>
        <v>-0.93846868271999995</v>
      </c>
      <c r="CM44" s="26">
        <f t="shared" ca="1" si="30"/>
        <v>-0.93846868271999995</v>
      </c>
      <c r="CN44" s="26">
        <f t="shared" ca="1" si="30"/>
        <v>-0.93846868271999995</v>
      </c>
      <c r="CO44" s="26">
        <f t="shared" ca="1" si="30"/>
        <v>-0.93846868271999995</v>
      </c>
      <c r="CP44" s="26">
        <f t="shared" ca="1" si="30"/>
        <v>-0.93846868271999995</v>
      </c>
      <c r="CQ44" s="26">
        <f t="shared" ca="1" si="30"/>
        <v>-0.93846868271999995</v>
      </c>
      <c r="CR44" s="26">
        <f t="shared" ca="1" si="30"/>
        <v>-0.93846868271999995</v>
      </c>
      <c r="CS44" s="26">
        <f t="shared" ca="1" si="30"/>
        <v>-0.93846868271999995</v>
      </c>
      <c r="CT44" s="26">
        <f t="shared" ca="1" si="30"/>
        <v>-0.93846868271999995</v>
      </c>
      <c r="CU44" s="26">
        <f t="shared" ca="1" si="30"/>
        <v>-0.93846868271999995</v>
      </c>
      <c r="CV44" s="26">
        <f t="shared" ca="1" si="30"/>
        <v>-0.93846868271999995</v>
      </c>
      <c r="CW44" s="26">
        <f t="shared" ca="1" si="30"/>
        <v>-0.93846868271999995</v>
      </c>
      <c r="CX44" s="26">
        <f t="shared" ca="1" si="30"/>
        <v>-0.93846868271999995</v>
      </c>
      <c r="CY44" s="26">
        <f t="shared" ca="1" si="30"/>
        <v>-0.93846868271999995</v>
      </c>
      <c r="CZ44" s="26">
        <f t="shared" ca="1" si="30"/>
        <v>-0.93846868271999995</v>
      </c>
      <c r="DA44" s="26">
        <f t="shared" ca="1" si="30"/>
        <v>-0.93846868271999995</v>
      </c>
      <c r="DB44" s="26">
        <f t="shared" ca="1" si="30"/>
        <v>-0.93846868271999995</v>
      </c>
      <c r="DC44" s="26">
        <f t="shared" ca="1" si="30"/>
        <v>-0.93846868271999995</v>
      </c>
      <c r="DD44" s="26">
        <f t="shared" ca="1" si="30"/>
        <v>-0.93846868271999995</v>
      </c>
      <c r="DE44" s="26">
        <f t="shared" ref="DE44:EJ44" ca="1" si="31">0-SUM(OFFSET(DE43,,,1,0-MIN(DE$2,$J$31)))/$J$31</f>
        <v>-0.93846868271999995</v>
      </c>
      <c r="DF44" s="26">
        <f t="shared" ca="1" si="31"/>
        <v>-0.93846868271999995</v>
      </c>
      <c r="DG44" s="26">
        <f t="shared" ca="1" si="31"/>
        <v>-0.93846868271999995</v>
      </c>
      <c r="DH44" s="26">
        <f t="shared" ca="1" si="31"/>
        <v>-0.93846868271999995</v>
      </c>
      <c r="DI44" s="26">
        <f t="shared" ca="1" si="31"/>
        <v>-0.93846868271999995</v>
      </c>
      <c r="DJ44" s="26">
        <f t="shared" ca="1" si="31"/>
        <v>-0.93846868271999995</v>
      </c>
      <c r="DK44" s="26">
        <f t="shared" ca="1" si="31"/>
        <v>-0.93846868271999995</v>
      </c>
      <c r="DL44" s="26">
        <f t="shared" ca="1" si="31"/>
        <v>-0.93846868271999995</v>
      </c>
      <c r="DM44" s="26">
        <f t="shared" ca="1" si="31"/>
        <v>-0.93846868271999995</v>
      </c>
      <c r="DN44" s="26">
        <f t="shared" ca="1" si="31"/>
        <v>-0.93846868271999995</v>
      </c>
      <c r="DO44" s="26">
        <f t="shared" ca="1" si="31"/>
        <v>-0.93846868271999995</v>
      </c>
      <c r="DP44" s="26">
        <f t="shared" ca="1" si="31"/>
        <v>-0.93846868271999995</v>
      </c>
      <c r="DQ44" s="26">
        <f t="shared" ca="1" si="31"/>
        <v>-0.99591047385192566</v>
      </c>
      <c r="DR44" s="26">
        <f t="shared" ca="1" si="31"/>
        <v>-0.99591047385192566</v>
      </c>
      <c r="DS44" s="26">
        <f t="shared" ca="1" si="31"/>
        <v>-0.99591047385192566</v>
      </c>
      <c r="DT44" s="26">
        <f t="shared" ca="1" si="31"/>
        <v>-0.99591047385192566</v>
      </c>
      <c r="DU44" s="26">
        <f t="shared" ca="1" si="31"/>
        <v>-0.99591047385192566</v>
      </c>
      <c r="DV44" s="26">
        <f t="shared" ca="1" si="31"/>
        <v>-0.99591047385192566</v>
      </c>
      <c r="DW44" s="26">
        <f t="shared" ca="1" si="31"/>
        <v>-0.99591047385192566</v>
      </c>
      <c r="DX44" s="26">
        <f t="shared" ca="1" si="31"/>
        <v>-0.99591047385192566</v>
      </c>
      <c r="DY44" s="26">
        <f t="shared" ca="1" si="31"/>
        <v>-0.99591047385192566</v>
      </c>
      <c r="DZ44" s="26">
        <f t="shared" ca="1" si="31"/>
        <v>-0.99591047385192566</v>
      </c>
      <c r="EA44" s="26">
        <f t="shared" ca="1" si="31"/>
        <v>-0.99591047385192566</v>
      </c>
      <c r="EB44" s="26">
        <f t="shared" ca="1" si="31"/>
        <v>-0.99591047385192566</v>
      </c>
    </row>
    <row r="45" spans="1:132" outlineLevel="1" x14ac:dyDescent="0.25"/>
    <row r="46" spans="1:132" s="13" customFormat="1" ht="15.75" outlineLevel="1" thickBot="1" x14ac:dyDescent="0.3">
      <c r="D46" s="13" t="s">
        <v>105</v>
      </c>
      <c r="H46" s="9" t="s">
        <v>53</v>
      </c>
      <c r="L46" s="39"/>
      <c r="M46" s="30">
        <f ca="1">SUM(M41:M45)</f>
        <v>29.166666666666668</v>
      </c>
      <c r="N46" s="30">
        <f t="shared" ref="N46:BY46" ca="1" si="32">SUM(N41:N45)</f>
        <v>28.333333333333336</v>
      </c>
      <c r="O46" s="30">
        <f t="shared" ca="1" si="32"/>
        <v>27.500000000000004</v>
      </c>
      <c r="P46" s="30">
        <f t="shared" ca="1" si="32"/>
        <v>26.666666666666671</v>
      </c>
      <c r="Q46" s="30">
        <f t="shared" ca="1" si="32"/>
        <v>25.833333333333339</v>
      </c>
      <c r="R46" s="30">
        <f t="shared" ca="1" si="32"/>
        <v>25.000000000000007</v>
      </c>
      <c r="S46" s="30">
        <f t="shared" ca="1" si="32"/>
        <v>24.166666666666675</v>
      </c>
      <c r="T46" s="30">
        <f t="shared" ca="1" si="32"/>
        <v>23.333333333333343</v>
      </c>
      <c r="U46" s="30">
        <f t="shared" ca="1" si="32"/>
        <v>22.500000000000011</v>
      </c>
      <c r="V46" s="30">
        <f t="shared" ca="1" si="32"/>
        <v>21.666666666666679</v>
      </c>
      <c r="W46" s="30">
        <f t="shared" ca="1" si="32"/>
        <v>20.833333333333346</v>
      </c>
      <c r="X46" s="30">
        <f t="shared" ca="1" si="32"/>
        <v>20.000000000000014</v>
      </c>
      <c r="Y46" s="30">
        <f t="shared" ca="1" si="32"/>
        <v>19.166666666666682</v>
      </c>
      <c r="Z46" s="30">
        <f t="shared" ca="1" si="32"/>
        <v>18.33333333333335</v>
      </c>
      <c r="AA46" s="30">
        <f t="shared" ca="1" si="32"/>
        <v>17.500000000000018</v>
      </c>
      <c r="AB46" s="30">
        <f t="shared" ca="1" si="32"/>
        <v>16.666666666666686</v>
      </c>
      <c r="AC46" s="30">
        <f t="shared" ca="1" si="32"/>
        <v>15.833333333333352</v>
      </c>
      <c r="AD46" s="30">
        <f t="shared" ca="1" si="32"/>
        <v>15.000000000000018</v>
      </c>
      <c r="AE46" s="30">
        <f t="shared" ca="1" si="32"/>
        <v>14.166666666666684</v>
      </c>
      <c r="AF46" s="30">
        <f t="shared" ca="1" si="32"/>
        <v>13.33333333333335</v>
      </c>
      <c r="AG46" s="30">
        <f t="shared" ca="1" si="32"/>
        <v>12.500000000000016</v>
      </c>
      <c r="AH46" s="30">
        <f t="shared" ca="1" si="32"/>
        <v>11.666666666666682</v>
      </c>
      <c r="AI46" s="30">
        <f t="shared" ca="1" si="32"/>
        <v>10.833333333333348</v>
      </c>
      <c r="AJ46" s="30">
        <f t="shared" ca="1" si="32"/>
        <v>10.000000000000014</v>
      </c>
      <c r="AK46" s="30">
        <f t="shared" ca="1" si="32"/>
        <v>9.1666666666666803</v>
      </c>
      <c r="AL46" s="30">
        <f t="shared" ca="1" si="32"/>
        <v>8.3333333333333464</v>
      </c>
      <c r="AM46" s="30">
        <f t="shared" ca="1" si="32"/>
        <v>7.5000000000000133</v>
      </c>
      <c r="AN46" s="30">
        <f t="shared" ca="1" si="32"/>
        <v>6.6666666666666803</v>
      </c>
      <c r="AO46" s="30">
        <f t="shared" ca="1" si="32"/>
        <v>5.8333333333333472</v>
      </c>
      <c r="AP46" s="30">
        <f t="shared" ca="1" si="32"/>
        <v>5.0000000000000142</v>
      </c>
      <c r="AQ46" s="30">
        <f t="shared" ca="1" si="32"/>
        <v>4.1666666666666812</v>
      </c>
      <c r="AR46" s="30">
        <f t="shared" ca="1" si="32"/>
        <v>3.3333333333333477</v>
      </c>
      <c r="AS46" s="30">
        <f t="shared" ca="1" si="32"/>
        <v>2.5000000000000142</v>
      </c>
      <c r="AT46" s="30">
        <f t="shared" ca="1" si="32"/>
        <v>1.6666666666666807</v>
      </c>
      <c r="AU46" s="30">
        <f t="shared" ca="1" si="32"/>
        <v>0.83333333333334736</v>
      </c>
      <c r="AV46" s="30">
        <f t="shared" ca="1" si="32"/>
        <v>1.3988810110276972E-14</v>
      </c>
      <c r="AW46" s="30">
        <f t="shared" ca="1" si="32"/>
        <v>30.951900000000013</v>
      </c>
      <c r="AX46" s="30">
        <f t="shared" ca="1" si="32"/>
        <v>30.067560000000011</v>
      </c>
      <c r="AY46" s="30">
        <f t="shared" ca="1" si="32"/>
        <v>29.183220000000009</v>
      </c>
      <c r="AZ46" s="30">
        <f t="shared" ca="1" si="32"/>
        <v>28.298880000000008</v>
      </c>
      <c r="BA46" s="30">
        <f t="shared" ca="1" si="32"/>
        <v>27.414540000000006</v>
      </c>
      <c r="BB46" s="30">
        <f t="shared" ca="1" si="32"/>
        <v>26.530200000000004</v>
      </c>
      <c r="BC46" s="30">
        <f t="shared" ca="1" si="32"/>
        <v>25.645860000000003</v>
      </c>
      <c r="BD46" s="30">
        <f t="shared" ca="1" si="32"/>
        <v>24.761520000000001</v>
      </c>
      <c r="BE46" s="30">
        <f t="shared" ca="1" si="32"/>
        <v>23.877179999999999</v>
      </c>
      <c r="BF46" s="30">
        <f t="shared" ca="1" si="32"/>
        <v>22.992839999999998</v>
      </c>
      <c r="BG46" s="30">
        <f t="shared" ca="1" si="32"/>
        <v>22.108499999999996</v>
      </c>
      <c r="BH46" s="30">
        <f t="shared" ca="1" si="32"/>
        <v>21.224159999999994</v>
      </c>
      <c r="BI46" s="30">
        <f t="shared" ca="1" si="32"/>
        <v>20.339819999999992</v>
      </c>
      <c r="BJ46" s="30">
        <f t="shared" ca="1" si="32"/>
        <v>19.455479999999991</v>
      </c>
      <c r="BK46" s="30">
        <f t="shared" ca="1" si="32"/>
        <v>18.571139999999989</v>
      </c>
      <c r="BL46" s="30">
        <f t="shared" ca="1" si="32"/>
        <v>17.686799999999987</v>
      </c>
      <c r="BM46" s="30">
        <f t="shared" ca="1" si="32"/>
        <v>16.802459999999986</v>
      </c>
      <c r="BN46" s="30">
        <f t="shared" ca="1" si="32"/>
        <v>15.918119999999986</v>
      </c>
      <c r="BO46" s="30">
        <f t="shared" ca="1" si="32"/>
        <v>15.033779999999986</v>
      </c>
      <c r="BP46" s="30">
        <f t="shared" ca="1" si="32"/>
        <v>14.149439999999986</v>
      </c>
      <c r="BQ46" s="30">
        <f t="shared" ca="1" si="32"/>
        <v>13.265099999999986</v>
      </c>
      <c r="BR46" s="30">
        <f t="shared" ca="1" si="32"/>
        <v>12.380759999999986</v>
      </c>
      <c r="BS46" s="30">
        <f t="shared" ca="1" si="32"/>
        <v>11.496419999999986</v>
      </c>
      <c r="BT46" s="30">
        <f t="shared" ca="1" si="32"/>
        <v>10.612079999999986</v>
      </c>
      <c r="BU46" s="30">
        <f t="shared" ca="1" si="32"/>
        <v>9.7277399999999865</v>
      </c>
      <c r="BV46" s="30">
        <f t="shared" ca="1" si="32"/>
        <v>8.8433999999999866</v>
      </c>
      <c r="BW46" s="30">
        <f t="shared" ca="1" si="32"/>
        <v>7.9590599999999867</v>
      </c>
      <c r="BX46" s="30">
        <f t="shared" ca="1" si="32"/>
        <v>7.0747199999999868</v>
      </c>
      <c r="BY46" s="30">
        <f t="shared" ca="1" si="32"/>
        <v>6.1903799999999869</v>
      </c>
      <c r="BZ46" s="30">
        <f t="shared" ref="BZ46:EB46" ca="1" si="33">SUM(BZ41:BZ45)</f>
        <v>5.306039999999987</v>
      </c>
      <c r="CA46" s="30">
        <f t="shared" ca="1" si="33"/>
        <v>4.4216999999999871</v>
      </c>
      <c r="CB46" s="30">
        <f t="shared" ca="1" si="33"/>
        <v>3.5373599999999872</v>
      </c>
      <c r="CC46" s="30">
        <f t="shared" ca="1" si="33"/>
        <v>2.6530199999999873</v>
      </c>
      <c r="CD46" s="30">
        <f t="shared" ca="1" si="33"/>
        <v>1.7686799999999874</v>
      </c>
      <c r="CE46" s="30">
        <f t="shared" ca="1" si="33"/>
        <v>0.88433999999998736</v>
      </c>
      <c r="CF46" s="30">
        <f t="shared" ca="1" si="33"/>
        <v>-1.2656542480726785E-14</v>
      </c>
      <c r="CG46" s="30">
        <f t="shared" ca="1" si="33"/>
        <v>32.846403895199984</v>
      </c>
      <c r="CH46" s="30">
        <f t="shared" ca="1" si="33"/>
        <v>31.907935212479984</v>
      </c>
      <c r="CI46" s="30">
        <f t="shared" ca="1" si="33"/>
        <v>30.969466529759984</v>
      </c>
      <c r="CJ46" s="30">
        <f t="shared" ca="1" si="33"/>
        <v>30.030997847039984</v>
      </c>
      <c r="CK46" s="30">
        <f t="shared" ca="1" si="33"/>
        <v>29.092529164319984</v>
      </c>
      <c r="CL46" s="30">
        <f t="shared" ca="1" si="33"/>
        <v>28.154060481599984</v>
      </c>
      <c r="CM46" s="30">
        <f t="shared" ca="1" si="33"/>
        <v>27.215591798879984</v>
      </c>
      <c r="CN46" s="30">
        <f t="shared" ca="1" si="33"/>
        <v>26.277123116159984</v>
      </c>
      <c r="CO46" s="30">
        <f t="shared" ca="1" si="33"/>
        <v>25.338654433439984</v>
      </c>
      <c r="CP46" s="30">
        <f t="shared" ca="1" si="33"/>
        <v>24.400185750719984</v>
      </c>
      <c r="CQ46" s="30">
        <f t="shared" ca="1" si="33"/>
        <v>23.461717067999984</v>
      </c>
      <c r="CR46" s="30">
        <f t="shared" ca="1" si="33"/>
        <v>22.523248385279985</v>
      </c>
      <c r="CS46" s="30">
        <f t="shared" ca="1" si="33"/>
        <v>21.584779702559985</v>
      </c>
      <c r="CT46" s="30">
        <f t="shared" ca="1" si="33"/>
        <v>20.646311019839985</v>
      </c>
      <c r="CU46" s="30">
        <f t="shared" ca="1" si="33"/>
        <v>19.707842337119985</v>
      </c>
      <c r="CV46" s="30">
        <f t="shared" ca="1" si="33"/>
        <v>18.769373654399985</v>
      </c>
      <c r="CW46" s="30">
        <f t="shared" ca="1" si="33"/>
        <v>17.830904971679985</v>
      </c>
      <c r="CX46" s="30">
        <f t="shared" ca="1" si="33"/>
        <v>16.892436288959985</v>
      </c>
      <c r="CY46" s="30">
        <f t="shared" ca="1" si="33"/>
        <v>15.953967606239985</v>
      </c>
      <c r="CZ46" s="30">
        <f t="shared" ca="1" si="33"/>
        <v>15.015498923519985</v>
      </c>
      <c r="DA46" s="30">
        <f t="shared" ca="1" si="33"/>
        <v>14.077030240799985</v>
      </c>
      <c r="DB46" s="30">
        <f t="shared" ca="1" si="33"/>
        <v>13.138561558079985</v>
      </c>
      <c r="DC46" s="30">
        <f t="shared" ca="1" si="33"/>
        <v>12.200092875359985</v>
      </c>
      <c r="DD46" s="30">
        <f t="shared" ca="1" si="33"/>
        <v>11.261624192639985</v>
      </c>
      <c r="DE46" s="30">
        <f t="shared" ca="1" si="33"/>
        <v>10.323155509919985</v>
      </c>
      <c r="DF46" s="30">
        <f t="shared" ca="1" si="33"/>
        <v>9.3846868271999853</v>
      </c>
      <c r="DG46" s="30">
        <f t="shared" ca="1" si="33"/>
        <v>8.4462181444799853</v>
      </c>
      <c r="DH46" s="30">
        <f t="shared" ca="1" si="33"/>
        <v>7.5077494617599854</v>
      </c>
      <c r="DI46" s="30">
        <f t="shared" ca="1" si="33"/>
        <v>6.5692807790399854</v>
      </c>
      <c r="DJ46" s="30">
        <f t="shared" ca="1" si="33"/>
        <v>5.6308120963199855</v>
      </c>
      <c r="DK46" s="30">
        <f t="shared" ca="1" si="33"/>
        <v>4.6923434135999855</v>
      </c>
      <c r="DL46" s="30">
        <f t="shared" ca="1" si="33"/>
        <v>3.7538747308799856</v>
      </c>
      <c r="DM46" s="30">
        <f t="shared" ca="1" si="33"/>
        <v>2.8154060481599856</v>
      </c>
      <c r="DN46" s="30">
        <f t="shared" ca="1" si="33"/>
        <v>1.8769373654399857</v>
      </c>
      <c r="DO46" s="30">
        <f t="shared" ca="1" si="33"/>
        <v>0.93846868271998574</v>
      </c>
      <c r="DP46" s="30">
        <f t="shared" ca="1" si="33"/>
        <v>-1.4210854715202004E-14</v>
      </c>
      <c r="DQ46" s="30">
        <f t="shared" ca="1" si="33"/>
        <v>34.856866584817382</v>
      </c>
      <c r="DR46" s="30">
        <f t="shared" ca="1" si="33"/>
        <v>33.860956110965454</v>
      </c>
      <c r="DS46" s="30">
        <f t="shared" ca="1" si="33"/>
        <v>32.865045637113525</v>
      </c>
      <c r="DT46" s="30">
        <f t="shared" ca="1" si="33"/>
        <v>31.8691351632616</v>
      </c>
      <c r="DU46" s="30">
        <f t="shared" ca="1" si="33"/>
        <v>30.873224689409675</v>
      </c>
      <c r="DV46" s="30">
        <f t="shared" ca="1" si="33"/>
        <v>29.87731421555775</v>
      </c>
      <c r="DW46" s="30">
        <f t="shared" ca="1" si="33"/>
        <v>28.881403741705824</v>
      </c>
      <c r="DX46" s="30">
        <f t="shared" ca="1" si="33"/>
        <v>27.885493267853899</v>
      </c>
      <c r="DY46" s="30">
        <f t="shared" ca="1" si="33"/>
        <v>26.889582794001974</v>
      </c>
      <c r="DZ46" s="30">
        <f t="shared" ca="1" si="33"/>
        <v>25.893672320150049</v>
      </c>
      <c r="EA46" s="30">
        <f t="shared" ca="1" si="33"/>
        <v>24.897761846298124</v>
      </c>
      <c r="EB46" s="30">
        <f t="shared" ca="1" si="33"/>
        <v>23.901851372446199</v>
      </c>
    </row>
    <row r="47" spans="1:132" ht="15.75" outlineLevel="1" thickTop="1" x14ac:dyDescent="0.25"/>
    <row r="48" spans="1:132" outlineLevel="1" x14ac:dyDescent="0.25">
      <c r="A48" s="3">
        <f ca="1">SUM(M48:EC48)</f>
        <v>0</v>
      </c>
      <c r="D48" s="16" t="s">
        <v>162</v>
      </c>
      <c r="H48" s="9" t="s">
        <v>83</v>
      </c>
      <c r="M48" s="3">
        <f t="shared" ref="M48:AR48" ca="1" si="34">IFERROR((M46&lt;-rTolerance)*1,1)</f>
        <v>0</v>
      </c>
      <c r="N48" s="3">
        <f t="shared" ca="1" si="34"/>
        <v>0</v>
      </c>
      <c r="O48" s="3">
        <f t="shared" ca="1" si="34"/>
        <v>0</v>
      </c>
      <c r="P48" s="3">
        <f t="shared" ca="1" si="34"/>
        <v>0</v>
      </c>
      <c r="Q48" s="3">
        <f t="shared" ca="1" si="34"/>
        <v>0</v>
      </c>
      <c r="R48" s="3">
        <f t="shared" ca="1" si="34"/>
        <v>0</v>
      </c>
      <c r="S48" s="3">
        <f t="shared" ca="1" si="34"/>
        <v>0</v>
      </c>
      <c r="T48" s="3">
        <f t="shared" ca="1" si="34"/>
        <v>0</v>
      </c>
      <c r="U48" s="3">
        <f t="shared" ca="1" si="34"/>
        <v>0</v>
      </c>
      <c r="V48" s="3">
        <f t="shared" ca="1" si="34"/>
        <v>0</v>
      </c>
      <c r="W48" s="3">
        <f t="shared" ca="1" si="34"/>
        <v>0</v>
      </c>
      <c r="X48" s="3">
        <f t="shared" ca="1" si="34"/>
        <v>0</v>
      </c>
      <c r="Y48" s="3">
        <f t="shared" ca="1" si="34"/>
        <v>0</v>
      </c>
      <c r="Z48" s="3">
        <f t="shared" ca="1" si="34"/>
        <v>0</v>
      </c>
      <c r="AA48" s="3">
        <f t="shared" ca="1" si="34"/>
        <v>0</v>
      </c>
      <c r="AB48" s="3">
        <f t="shared" ca="1" si="34"/>
        <v>0</v>
      </c>
      <c r="AC48" s="3">
        <f t="shared" ca="1" si="34"/>
        <v>0</v>
      </c>
      <c r="AD48" s="3">
        <f t="shared" ca="1" si="34"/>
        <v>0</v>
      </c>
      <c r="AE48" s="3">
        <f t="shared" ca="1" si="34"/>
        <v>0</v>
      </c>
      <c r="AF48" s="3">
        <f t="shared" ca="1" si="34"/>
        <v>0</v>
      </c>
      <c r="AG48" s="3">
        <f t="shared" ca="1" si="34"/>
        <v>0</v>
      </c>
      <c r="AH48" s="3">
        <f t="shared" ca="1" si="34"/>
        <v>0</v>
      </c>
      <c r="AI48" s="3">
        <f t="shared" ca="1" si="34"/>
        <v>0</v>
      </c>
      <c r="AJ48" s="3">
        <f t="shared" ca="1" si="34"/>
        <v>0</v>
      </c>
      <c r="AK48" s="3">
        <f t="shared" ca="1" si="34"/>
        <v>0</v>
      </c>
      <c r="AL48" s="3">
        <f t="shared" ca="1" si="34"/>
        <v>0</v>
      </c>
      <c r="AM48" s="3">
        <f t="shared" ca="1" si="34"/>
        <v>0</v>
      </c>
      <c r="AN48" s="3">
        <f t="shared" ca="1" si="34"/>
        <v>0</v>
      </c>
      <c r="AO48" s="3">
        <f t="shared" ca="1" si="34"/>
        <v>0</v>
      </c>
      <c r="AP48" s="3">
        <f t="shared" ca="1" si="34"/>
        <v>0</v>
      </c>
      <c r="AQ48" s="3">
        <f t="shared" ca="1" si="34"/>
        <v>0</v>
      </c>
      <c r="AR48" s="3">
        <f t="shared" ca="1" si="34"/>
        <v>0</v>
      </c>
      <c r="AS48" s="3">
        <f t="shared" ref="AS48:BX48" ca="1" si="35">IFERROR((AS46&lt;-rTolerance)*1,1)</f>
        <v>0</v>
      </c>
      <c r="AT48" s="3">
        <f t="shared" ca="1" si="35"/>
        <v>0</v>
      </c>
      <c r="AU48" s="3">
        <f t="shared" ca="1" si="35"/>
        <v>0</v>
      </c>
      <c r="AV48" s="3">
        <f t="shared" ca="1" si="35"/>
        <v>0</v>
      </c>
      <c r="AW48" s="3">
        <f t="shared" ca="1" si="35"/>
        <v>0</v>
      </c>
      <c r="AX48" s="3">
        <f t="shared" ca="1" si="35"/>
        <v>0</v>
      </c>
      <c r="AY48" s="3">
        <f t="shared" ca="1" si="35"/>
        <v>0</v>
      </c>
      <c r="AZ48" s="3">
        <f t="shared" ca="1" si="35"/>
        <v>0</v>
      </c>
      <c r="BA48" s="3">
        <f t="shared" ca="1" si="35"/>
        <v>0</v>
      </c>
      <c r="BB48" s="3">
        <f t="shared" ca="1" si="35"/>
        <v>0</v>
      </c>
      <c r="BC48" s="3">
        <f t="shared" ca="1" si="35"/>
        <v>0</v>
      </c>
      <c r="BD48" s="3">
        <f t="shared" ca="1" si="35"/>
        <v>0</v>
      </c>
      <c r="BE48" s="3">
        <f t="shared" ca="1" si="35"/>
        <v>0</v>
      </c>
      <c r="BF48" s="3">
        <f t="shared" ca="1" si="35"/>
        <v>0</v>
      </c>
      <c r="BG48" s="3">
        <f t="shared" ca="1" si="35"/>
        <v>0</v>
      </c>
      <c r="BH48" s="3">
        <f t="shared" ca="1" si="35"/>
        <v>0</v>
      </c>
      <c r="BI48" s="3">
        <f t="shared" ca="1" si="35"/>
        <v>0</v>
      </c>
      <c r="BJ48" s="3">
        <f t="shared" ca="1" si="35"/>
        <v>0</v>
      </c>
      <c r="BK48" s="3">
        <f t="shared" ca="1" si="35"/>
        <v>0</v>
      </c>
      <c r="BL48" s="3">
        <f t="shared" ca="1" si="35"/>
        <v>0</v>
      </c>
      <c r="BM48" s="3">
        <f t="shared" ca="1" si="35"/>
        <v>0</v>
      </c>
      <c r="BN48" s="3">
        <f t="shared" ca="1" si="35"/>
        <v>0</v>
      </c>
      <c r="BO48" s="3">
        <f t="shared" ca="1" si="35"/>
        <v>0</v>
      </c>
      <c r="BP48" s="3">
        <f t="shared" ca="1" si="35"/>
        <v>0</v>
      </c>
      <c r="BQ48" s="3">
        <f t="shared" ca="1" si="35"/>
        <v>0</v>
      </c>
      <c r="BR48" s="3">
        <f t="shared" ca="1" si="35"/>
        <v>0</v>
      </c>
      <c r="BS48" s="3">
        <f t="shared" ca="1" si="35"/>
        <v>0</v>
      </c>
      <c r="BT48" s="3">
        <f t="shared" ca="1" si="35"/>
        <v>0</v>
      </c>
      <c r="BU48" s="3">
        <f t="shared" ca="1" si="35"/>
        <v>0</v>
      </c>
      <c r="BV48" s="3">
        <f t="shared" ca="1" si="35"/>
        <v>0</v>
      </c>
      <c r="BW48" s="3">
        <f t="shared" ca="1" si="35"/>
        <v>0</v>
      </c>
      <c r="BX48" s="3">
        <f t="shared" ca="1" si="35"/>
        <v>0</v>
      </c>
      <c r="BY48" s="3">
        <f t="shared" ref="BY48:DD48" ca="1" si="36">IFERROR((BY46&lt;-rTolerance)*1,1)</f>
        <v>0</v>
      </c>
      <c r="BZ48" s="3">
        <f t="shared" ca="1" si="36"/>
        <v>0</v>
      </c>
      <c r="CA48" s="3">
        <f t="shared" ca="1" si="36"/>
        <v>0</v>
      </c>
      <c r="CB48" s="3">
        <f t="shared" ca="1" si="36"/>
        <v>0</v>
      </c>
      <c r="CC48" s="3">
        <f t="shared" ca="1" si="36"/>
        <v>0</v>
      </c>
      <c r="CD48" s="3">
        <f t="shared" ca="1" si="36"/>
        <v>0</v>
      </c>
      <c r="CE48" s="3">
        <f t="shared" ca="1" si="36"/>
        <v>0</v>
      </c>
      <c r="CF48" s="3">
        <f t="shared" ca="1" si="36"/>
        <v>0</v>
      </c>
      <c r="CG48" s="3">
        <f t="shared" ca="1" si="36"/>
        <v>0</v>
      </c>
      <c r="CH48" s="3">
        <f t="shared" ca="1" si="36"/>
        <v>0</v>
      </c>
      <c r="CI48" s="3">
        <f t="shared" ca="1" si="36"/>
        <v>0</v>
      </c>
      <c r="CJ48" s="3">
        <f t="shared" ca="1" si="36"/>
        <v>0</v>
      </c>
      <c r="CK48" s="3">
        <f t="shared" ca="1" si="36"/>
        <v>0</v>
      </c>
      <c r="CL48" s="3">
        <f t="shared" ca="1" si="36"/>
        <v>0</v>
      </c>
      <c r="CM48" s="3">
        <f t="shared" ca="1" si="36"/>
        <v>0</v>
      </c>
      <c r="CN48" s="3">
        <f t="shared" ca="1" si="36"/>
        <v>0</v>
      </c>
      <c r="CO48" s="3">
        <f t="shared" ca="1" si="36"/>
        <v>0</v>
      </c>
      <c r="CP48" s="3">
        <f t="shared" ca="1" si="36"/>
        <v>0</v>
      </c>
      <c r="CQ48" s="3">
        <f t="shared" ca="1" si="36"/>
        <v>0</v>
      </c>
      <c r="CR48" s="3">
        <f t="shared" ca="1" si="36"/>
        <v>0</v>
      </c>
      <c r="CS48" s="3">
        <f t="shared" ca="1" si="36"/>
        <v>0</v>
      </c>
      <c r="CT48" s="3">
        <f t="shared" ca="1" si="36"/>
        <v>0</v>
      </c>
      <c r="CU48" s="3">
        <f t="shared" ca="1" si="36"/>
        <v>0</v>
      </c>
      <c r="CV48" s="3">
        <f t="shared" ca="1" si="36"/>
        <v>0</v>
      </c>
      <c r="CW48" s="3">
        <f t="shared" ca="1" si="36"/>
        <v>0</v>
      </c>
      <c r="CX48" s="3">
        <f t="shared" ca="1" si="36"/>
        <v>0</v>
      </c>
      <c r="CY48" s="3">
        <f t="shared" ca="1" si="36"/>
        <v>0</v>
      </c>
      <c r="CZ48" s="3">
        <f t="shared" ca="1" si="36"/>
        <v>0</v>
      </c>
      <c r="DA48" s="3">
        <f t="shared" ca="1" si="36"/>
        <v>0</v>
      </c>
      <c r="DB48" s="3">
        <f t="shared" ca="1" si="36"/>
        <v>0</v>
      </c>
      <c r="DC48" s="3">
        <f t="shared" ca="1" si="36"/>
        <v>0</v>
      </c>
      <c r="DD48" s="3">
        <f t="shared" ca="1" si="36"/>
        <v>0</v>
      </c>
      <c r="DE48" s="3">
        <f t="shared" ref="DE48:EB48" ca="1" si="37">IFERROR((DE46&lt;-rTolerance)*1,1)</f>
        <v>0</v>
      </c>
      <c r="DF48" s="3">
        <f t="shared" ca="1" si="37"/>
        <v>0</v>
      </c>
      <c r="DG48" s="3">
        <f t="shared" ca="1" si="37"/>
        <v>0</v>
      </c>
      <c r="DH48" s="3">
        <f t="shared" ca="1" si="37"/>
        <v>0</v>
      </c>
      <c r="DI48" s="3">
        <f t="shared" ca="1" si="37"/>
        <v>0</v>
      </c>
      <c r="DJ48" s="3">
        <f t="shared" ca="1" si="37"/>
        <v>0</v>
      </c>
      <c r="DK48" s="3">
        <f t="shared" ca="1" si="37"/>
        <v>0</v>
      </c>
      <c r="DL48" s="3">
        <f t="shared" ca="1" si="37"/>
        <v>0</v>
      </c>
      <c r="DM48" s="3">
        <f t="shared" ca="1" si="37"/>
        <v>0</v>
      </c>
      <c r="DN48" s="3">
        <f t="shared" ca="1" si="37"/>
        <v>0</v>
      </c>
      <c r="DO48" s="3">
        <f t="shared" ca="1" si="37"/>
        <v>0</v>
      </c>
      <c r="DP48" s="3">
        <f t="shared" ca="1" si="37"/>
        <v>0</v>
      </c>
      <c r="DQ48" s="3">
        <f t="shared" ca="1" si="37"/>
        <v>0</v>
      </c>
      <c r="DR48" s="3">
        <f t="shared" ca="1" si="37"/>
        <v>0</v>
      </c>
      <c r="DS48" s="3">
        <f t="shared" ca="1" si="37"/>
        <v>0</v>
      </c>
      <c r="DT48" s="3">
        <f t="shared" ca="1" si="37"/>
        <v>0</v>
      </c>
      <c r="DU48" s="3">
        <f t="shared" ca="1" si="37"/>
        <v>0</v>
      </c>
      <c r="DV48" s="3">
        <f t="shared" ca="1" si="37"/>
        <v>0</v>
      </c>
      <c r="DW48" s="3">
        <f t="shared" ca="1" si="37"/>
        <v>0</v>
      </c>
      <c r="DX48" s="3">
        <f t="shared" ca="1" si="37"/>
        <v>0</v>
      </c>
      <c r="DY48" s="3">
        <f t="shared" ca="1" si="37"/>
        <v>0</v>
      </c>
      <c r="DZ48" s="3">
        <f t="shared" ca="1" si="37"/>
        <v>0</v>
      </c>
      <c r="EA48" s="3">
        <f t="shared" ca="1" si="37"/>
        <v>0</v>
      </c>
      <c r="EB48" s="3">
        <f t="shared" ca="1" si="37"/>
        <v>0</v>
      </c>
    </row>
    <row r="49" spans="1:133" outlineLevel="1" x14ac:dyDescent="0.25"/>
    <row r="51" spans="1:133" ht="18.75" x14ac:dyDescent="0.3">
      <c r="A51" s="51"/>
      <c r="B51" s="51" t="s">
        <v>1</v>
      </c>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row>
  </sheetData>
  <dataConsolidate/>
  <conditionalFormatting sqref="A2:A3 A24 M24:EB24 A48 M48:EB48">
    <cfRule type="expression" dxfId="5" priority="1" stopIfTrue="1">
      <formula>A2=0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92F0C-9EB0-49D2-A7DB-7BD5D7093906}">
  <sheetPr>
    <tabColor rgb="FF00B0F0"/>
    <outlinePr summaryBelow="0" summaryRight="0"/>
  </sheetPr>
  <dimension ref="A1:X120"/>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 ca="1">Model_Error</f>
        <v>0</v>
      </c>
      <c r="B2" t="str" cm="1">
        <f t="array" aca="1" ref="B2" ca="1">_xlfn.TEXTAFTER(CELL("filename",A1),"]")</f>
        <v>C4_CalcsA</v>
      </c>
      <c r="C2"/>
      <c r="D2"/>
      <c r="E2"/>
      <c r="F2"/>
      <c r="G2"/>
      <c r="H2"/>
      <c r="I2"/>
      <c r="J2"/>
      <c r="M2" s="11">
        <f>'C2_TimelineA'!M2</f>
        <v>1</v>
      </c>
      <c r="N2" s="11">
        <f>'C2_TimelineA'!N2</f>
        <v>2</v>
      </c>
      <c r="O2" s="11">
        <f>'C2_TimelineA'!O2</f>
        <v>3</v>
      </c>
      <c r="P2" s="11">
        <f>'C2_TimelineA'!P2</f>
        <v>4</v>
      </c>
      <c r="Q2" s="11">
        <f>'C2_TimelineA'!Q2</f>
        <v>5</v>
      </c>
      <c r="R2" s="11">
        <f>'C2_TimelineA'!R2</f>
        <v>6</v>
      </c>
      <c r="S2" s="11">
        <f>'C2_TimelineA'!S2</f>
        <v>7</v>
      </c>
      <c r="T2" s="11">
        <f>'C2_TimelineA'!T2</f>
        <v>8</v>
      </c>
      <c r="U2" s="11">
        <f>'C2_TimelineA'!U2</f>
        <v>9</v>
      </c>
      <c r="V2" s="11">
        <f>'C2_TimelineA'!V2</f>
        <v>10</v>
      </c>
      <c r="W2" s="11">
        <f>'C2_TimelineA'!W2</f>
        <v>11</v>
      </c>
    </row>
    <row r="3" spans="1:24" x14ac:dyDescent="0.25">
      <c r="A3" s="3">
        <f ca="1">SUM(A4:A120)</f>
        <v>0</v>
      </c>
      <c r="M3" s="6">
        <f>'C2_TimelineA'!M3</f>
        <v>2027</v>
      </c>
      <c r="N3" s="6">
        <f>'C2_TimelineA'!N3</f>
        <v>2028</v>
      </c>
      <c r="O3" s="6">
        <f>'C2_TimelineA'!O3</f>
        <v>2029</v>
      </c>
      <c r="P3" s="6">
        <f>'C2_TimelineA'!P3</f>
        <v>2030</v>
      </c>
      <c r="Q3" s="6">
        <f>'C2_TimelineA'!Q3</f>
        <v>2031</v>
      </c>
      <c r="R3" s="6">
        <f>'C2_TimelineA'!R3</f>
        <v>2032</v>
      </c>
      <c r="S3" s="6">
        <f>'C2_TimelineA'!S3</f>
        <v>2033</v>
      </c>
      <c r="T3" s="6">
        <f>'C2_TimelineA'!T3</f>
        <v>2034</v>
      </c>
      <c r="U3" s="6">
        <f>'C2_TimelineA'!U3</f>
        <v>2035</v>
      </c>
      <c r="V3" s="6">
        <f>'C2_TimelineA'!V3</f>
        <v>2036</v>
      </c>
      <c r="W3" s="6">
        <f>'C2_TimelineA'!W3</f>
        <v>2037</v>
      </c>
    </row>
    <row r="4" spans="1:24" x14ac:dyDescent="0.25">
      <c r="C4" s="5"/>
      <c r="M4" s="8">
        <f>'C2_TimelineA'!M4</f>
        <v>46478</v>
      </c>
      <c r="N4" s="8">
        <f>'C2_TimelineA'!N4</f>
        <v>46753</v>
      </c>
      <c r="O4" s="8">
        <f>'C2_TimelineA'!O4</f>
        <v>47119</v>
      </c>
      <c r="P4" s="8">
        <f>'C2_TimelineA'!P4</f>
        <v>47484</v>
      </c>
      <c r="Q4" s="8">
        <f>'C2_TimelineA'!Q4</f>
        <v>47849</v>
      </c>
      <c r="R4" s="8">
        <f>'C2_TimelineA'!R4</f>
        <v>48214</v>
      </c>
      <c r="S4" s="8">
        <f>'C2_TimelineA'!S4</f>
        <v>48580</v>
      </c>
      <c r="T4" s="8">
        <f>'C2_TimelineA'!T4</f>
        <v>48945</v>
      </c>
      <c r="U4" s="8">
        <f>'C2_TimelineA'!U4</f>
        <v>49310</v>
      </c>
      <c r="V4" s="8">
        <f>'C2_TimelineA'!V4</f>
        <v>49675</v>
      </c>
      <c r="W4" s="8">
        <f>'C2_TimelineA'!W4</f>
        <v>50041</v>
      </c>
    </row>
    <row r="5" spans="1:24" x14ac:dyDescent="0.25">
      <c r="C5" s="5"/>
      <c r="M5" s="8">
        <f>'C2_TimelineA'!M5</f>
        <v>46752</v>
      </c>
      <c r="N5" s="8">
        <f>'C2_TimelineA'!N5</f>
        <v>47118</v>
      </c>
      <c r="O5" s="8">
        <f>'C2_TimelineA'!O5</f>
        <v>47483</v>
      </c>
      <c r="P5" s="8">
        <f>'C2_TimelineA'!P5</f>
        <v>47848</v>
      </c>
      <c r="Q5" s="8">
        <f>'C2_TimelineA'!Q5</f>
        <v>48213</v>
      </c>
      <c r="R5" s="8">
        <f>'C2_TimelineA'!R5</f>
        <v>48579</v>
      </c>
      <c r="S5" s="8">
        <f>'C2_TimelineA'!S5</f>
        <v>48944</v>
      </c>
      <c r="T5" s="8">
        <f>'C2_TimelineA'!T5</f>
        <v>49309</v>
      </c>
      <c r="U5" s="8">
        <f>'C2_TimelineA'!U5</f>
        <v>49674</v>
      </c>
      <c r="V5" s="8">
        <f>'C2_TimelineA'!V5</f>
        <v>50040</v>
      </c>
      <c r="W5" s="8">
        <f>'C2_TimelineA'!W5</f>
        <v>50130</v>
      </c>
    </row>
    <row r="6" spans="1:24" ht="17.25" x14ac:dyDescent="0.3">
      <c r="C6" s="5"/>
      <c r="D6" s="7"/>
      <c r="F6" s="7"/>
      <c r="G6" s="7"/>
      <c r="H6" s="7"/>
      <c r="I6" s="7"/>
      <c r="J6" s="7"/>
      <c r="M6" s="28">
        <f>'C2_TimelineA'!M6</f>
        <v>0.75342465753424659</v>
      </c>
      <c r="N6" s="28">
        <f>'C2_TimelineA'!N6</f>
        <v>1</v>
      </c>
      <c r="O6" s="28">
        <f>'C2_TimelineA'!O6</f>
        <v>1</v>
      </c>
      <c r="P6" s="28">
        <f>'C2_TimelineA'!P6</f>
        <v>1</v>
      </c>
      <c r="Q6" s="28">
        <f>'C2_TimelineA'!Q6</f>
        <v>1</v>
      </c>
      <c r="R6" s="28">
        <f>'C2_TimelineA'!R6</f>
        <v>1</v>
      </c>
      <c r="S6" s="28">
        <f>'C2_TimelineA'!S6</f>
        <v>1</v>
      </c>
      <c r="T6" s="28">
        <f>'C2_TimelineA'!T6</f>
        <v>1</v>
      </c>
      <c r="U6" s="28">
        <f>'C2_TimelineA'!U6</f>
        <v>1</v>
      </c>
      <c r="V6" s="28">
        <f>'C2_TimelineA'!V6</f>
        <v>1</v>
      </c>
      <c r="W6" s="28">
        <f>'C2_TimelineA'!W6</f>
        <v>0.24657534246575341</v>
      </c>
    </row>
    <row r="7" spans="1:24" x14ac:dyDescent="0.25">
      <c r="C7" s="5"/>
      <c r="H7" s="9"/>
      <c r="J7" s="9"/>
      <c r="M7" s="40">
        <f>'C2_TimelineA'!M7</f>
        <v>275</v>
      </c>
      <c r="N7" s="40">
        <f>'C2_TimelineA'!N7</f>
        <v>366</v>
      </c>
      <c r="O7" s="40">
        <f>'C2_TimelineA'!O7</f>
        <v>365</v>
      </c>
      <c r="P7" s="40">
        <f>'C2_TimelineA'!P7</f>
        <v>365</v>
      </c>
      <c r="Q7" s="40">
        <f>'C2_TimelineA'!Q7</f>
        <v>365</v>
      </c>
      <c r="R7" s="40">
        <f>'C2_TimelineA'!R7</f>
        <v>366</v>
      </c>
      <c r="S7" s="40">
        <f>'C2_TimelineA'!S7</f>
        <v>365</v>
      </c>
      <c r="T7" s="40">
        <f>'C2_TimelineA'!T7</f>
        <v>365</v>
      </c>
      <c r="U7" s="40">
        <f>'C2_TimelineA'!U7</f>
        <v>365</v>
      </c>
      <c r="V7" s="40">
        <f>'C2_TimelineA'!V7</f>
        <v>366</v>
      </c>
      <c r="W7" s="40">
        <f>'C2_TimelineA'!W7</f>
        <v>90</v>
      </c>
    </row>
    <row r="8" spans="1:24" x14ac:dyDescent="0.25">
      <c r="C8" s="5"/>
      <c r="H8" s="9" t="s">
        <v>0</v>
      </c>
      <c r="J8" s="9"/>
    </row>
    <row r="9" spans="1:24" ht="18.75" x14ac:dyDescent="0.3">
      <c r="A9" s="51"/>
      <c r="B9" s="51"/>
      <c r="C9" s="51" t="s">
        <v>175</v>
      </c>
      <c r="D9" s="51"/>
      <c r="E9" s="51"/>
      <c r="F9" s="51"/>
      <c r="G9" s="51"/>
      <c r="H9" s="51"/>
      <c r="I9" s="51"/>
      <c r="J9" s="51"/>
      <c r="K9" s="51"/>
      <c r="L9" s="51"/>
      <c r="M9" s="51"/>
      <c r="N9" s="51"/>
      <c r="O9" s="51"/>
      <c r="P9" s="51"/>
      <c r="Q9" s="51"/>
      <c r="R9" s="51"/>
      <c r="S9" s="51"/>
      <c r="T9" s="51"/>
      <c r="U9" s="51"/>
      <c r="V9" s="51"/>
      <c r="W9" s="51"/>
      <c r="X9" s="51"/>
    </row>
    <row r="10" spans="1:24" outlineLevel="1" x14ac:dyDescent="0.25"/>
    <row r="11" spans="1:24" outlineLevel="1" x14ac:dyDescent="0.25">
      <c r="D11" s="23" t="s">
        <v>56</v>
      </c>
      <c r="H11" s="9" t="s">
        <v>28</v>
      </c>
      <c r="J11" s="29">
        <f>I2_Scenario_Inputs!K23</f>
        <v>2</v>
      </c>
    </row>
    <row r="12" spans="1:24" outlineLevel="1" x14ac:dyDescent="0.25">
      <c r="D12" s="23" t="s">
        <v>57</v>
      </c>
      <c r="H12" s="9" t="s">
        <v>16</v>
      </c>
      <c r="J12" s="28">
        <f>I2_Scenario_Inputs!K24</f>
        <v>0.75</v>
      </c>
    </row>
    <row r="13" spans="1:24" outlineLevel="1" x14ac:dyDescent="0.25"/>
    <row r="14" spans="1:24" outlineLevel="1" x14ac:dyDescent="0.25">
      <c r="D14" s="23" t="s">
        <v>67</v>
      </c>
      <c r="H14" s="9" t="s">
        <v>28</v>
      </c>
      <c r="J14" s="26">
        <f>J11*J12</f>
        <v>1.5</v>
      </c>
    </row>
    <row r="15" spans="1:24" outlineLevel="1" x14ac:dyDescent="0.25"/>
    <row r="16" spans="1:24" outlineLevel="1" x14ac:dyDescent="0.25">
      <c r="D16" s="23" t="s">
        <v>68</v>
      </c>
      <c r="H16" s="9" t="s">
        <v>28</v>
      </c>
      <c r="M16" s="29">
        <f>'C2_TimelineA'!M22</f>
        <v>197</v>
      </c>
      <c r="N16" s="29">
        <f>'C2_TimelineA'!N22</f>
        <v>260</v>
      </c>
      <c r="O16" s="29">
        <f>'C2_TimelineA'!O22</f>
        <v>261</v>
      </c>
      <c r="P16" s="29">
        <f>'C2_TimelineA'!P22</f>
        <v>261</v>
      </c>
      <c r="Q16" s="29">
        <f>'C2_TimelineA'!Q22</f>
        <v>261</v>
      </c>
      <c r="R16" s="29">
        <f>'C2_TimelineA'!R22</f>
        <v>262</v>
      </c>
      <c r="S16" s="29">
        <f>'C2_TimelineA'!S22</f>
        <v>260</v>
      </c>
      <c r="T16" s="29">
        <f>'C2_TimelineA'!T22</f>
        <v>260</v>
      </c>
      <c r="U16" s="29">
        <f>'C2_TimelineA'!U22</f>
        <v>261</v>
      </c>
      <c r="V16" s="29">
        <f>'C2_TimelineA'!V22</f>
        <v>262</v>
      </c>
      <c r="W16" s="29">
        <f>'C2_TimelineA'!W22</f>
        <v>64</v>
      </c>
    </row>
    <row r="17" spans="1:24" outlineLevel="1" x14ac:dyDescent="0.25">
      <c r="D17" s="23" t="s">
        <v>69</v>
      </c>
      <c r="H17" s="9" t="s">
        <v>28</v>
      </c>
      <c r="J17" s="29">
        <f>I2_Scenario_Inputs!K15</f>
        <v>35</v>
      </c>
      <c r="M17" s="26">
        <f t="shared" ref="M17:W17" si="0">0-$J17*M$6</f>
        <v>-26.36986301369863</v>
      </c>
      <c r="N17" s="26">
        <f t="shared" si="0"/>
        <v>-35</v>
      </c>
      <c r="O17" s="26">
        <f t="shared" si="0"/>
        <v>-35</v>
      </c>
      <c r="P17" s="26">
        <f t="shared" si="0"/>
        <v>-35</v>
      </c>
      <c r="Q17" s="26">
        <f t="shared" si="0"/>
        <v>-35</v>
      </c>
      <c r="R17" s="26">
        <f t="shared" si="0"/>
        <v>-35</v>
      </c>
      <c r="S17" s="26">
        <f t="shared" si="0"/>
        <v>-35</v>
      </c>
      <c r="T17" s="26">
        <f t="shared" si="0"/>
        <v>-35</v>
      </c>
      <c r="U17" s="26">
        <f t="shared" si="0"/>
        <v>-35</v>
      </c>
      <c r="V17" s="26">
        <f t="shared" si="0"/>
        <v>-35</v>
      </c>
      <c r="W17" s="26">
        <f t="shared" si="0"/>
        <v>-8.6301369863013697</v>
      </c>
    </row>
    <row r="18" spans="1:24" outlineLevel="1" x14ac:dyDescent="0.25"/>
    <row r="19" spans="1:24" ht="15.75" outlineLevel="1" thickBot="1" x14ac:dyDescent="0.3">
      <c r="D19" s="23" t="s">
        <v>70</v>
      </c>
      <c r="H19" s="9" t="s">
        <v>28</v>
      </c>
      <c r="M19" s="30">
        <f t="shared" ref="M19:W19" si="1">SUM(M16:M18)</f>
        <v>170.63013698630138</v>
      </c>
      <c r="N19" s="30">
        <f t="shared" si="1"/>
        <v>225</v>
      </c>
      <c r="O19" s="30">
        <f t="shared" si="1"/>
        <v>226</v>
      </c>
      <c r="P19" s="30">
        <f t="shared" si="1"/>
        <v>226</v>
      </c>
      <c r="Q19" s="30">
        <f t="shared" si="1"/>
        <v>226</v>
      </c>
      <c r="R19" s="30">
        <f t="shared" si="1"/>
        <v>227</v>
      </c>
      <c r="S19" s="30">
        <f t="shared" si="1"/>
        <v>225</v>
      </c>
      <c r="T19" s="30">
        <f t="shared" si="1"/>
        <v>225</v>
      </c>
      <c r="U19" s="30">
        <f t="shared" si="1"/>
        <v>226</v>
      </c>
      <c r="V19" s="30">
        <f t="shared" si="1"/>
        <v>227</v>
      </c>
      <c r="W19" s="30">
        <f t="shared" si="1"/>
        <v>55.369863013698634</v>
      </c>
    </row>
    <row r="20" spans="1:24" ht="15.75" outlineLevel="1" thickTop="1" x14ac:dyDescent="0.25"/>
    <row r="21" spans="1:24" outlineLevel="1" x14ac:dyDescent="0.25">
      <c r="D21" s="23" t="s">
        <v>66</v>
      </c>
      <c r="H21" s="9" t="s">
        <v>28</v>
      </c>
      <c r="J21" s="29">
        <f>I2_Scenario_Inputs!$K$13</f>
        <v>3</v>
      </c>
    </row>
    <row r="22" spans="1:24" outlineLevel="1" x14ac:dyDescent="0.25"/>
    <row r="23" spans="1:24" outlineLevel="1" x14ac:dyDescent="0.25">
      <c r="D23" t="s">
        <v>71</v>
      </c>
      <c r="H23" s="9" t="s">
        <v>28</v>
      </c>
      <c r="M23" s="26">
        <f t="shared" ref="M23:W23" si="2">ROUND(M19*$J$21*$J$14,0)</f>
        <v>768</v>
      </c>
      <c r="N23" s="26">
        <f t="shared" si="2"/>
        <v>1013</v>
      </c>
      <c r="O23" s="26">
        <f t="shared" si="2"/>
        <v>1017</v>
      </c>
      <c r="P23" s="26">
        <f t="shared" si="2"/>
        <v>1017</v>
      </c>
      <c r="Q23" s="26">
        <f t="shared" si="2"/>
        <v>1017</v>
      </c>
      <c r="R23" s="26">
        <f t="shared" si="2"/>
        <v>1022</v>
      </c>
      <c r="S23" s="26">
        <f t="shared" si="2"/>
        <v>1013</v>
      </c>
      <c r="T23" s="26">
        <f t="shared" si="2"/>
        <v>1013</v>
      </c>
      <c r="U23" s="26">
        <f t="shared" si="2"/>
        <v>1017</v>
      </c>
      <c r="V23" s="26">
        <f t="shared" si="2"/>
        <v>1022</v>
      </c>
      <c r="W23" s="26">
        <f t="shared" si="2"/>
        <v>249</v>
      </c>
    </row>
    <row r="24" spans="1:24" outlineLevel="1" x14ac:dyDescent="0.25"/>
    <row r="26" spans="1:24" ht="18.75" x14ac:dyDescent="0.3">
      <c r="A26" s="51"/>
      <c r="B26" s="51"/>
      <c r="C26" s="51" t="s">
        <v>176</v>
      </c>
      <c r="D26" s="51"/>
      <c r="E26" s="51"/>
      <c r="F26" s="51"/>
      <c r="G26" s="51"/>
      <c r="H26" s="51"/>
      <c r="I26" s="51"/>
      <c r="J26" s="51"/>
      <c r="K26" s="51"/>
      <c r="L26" s="51"/>
      <c r="M26" s="51"/>
      <c r="N26" s="51"/>
      <c r="O26" s="51"/>
      <c r="P26" s="51"/>
      <c r="Q26" s="51"/>
      <c r="R26" s="51"/>
      <c r="S26" s="51"/>
      <c r="T26" s="51"/>
      <c r="U26" s="51"/>
      <c r="V26" s="51"/>
      <c r="W26" s="51"/>
      <c r="X26" s="51"/>
    </row>
    <row r="27" spans="1:24" outlineLevel="1" x14ac:dyDescent="0.25"/>
    <row r="28" spans="1:24" outlineLevel="1" x14ac:dyDescent="0.25">
      <c r="D28" t="s">
        <v>71</v>
      </c>
      <c r="H28" s="9" t="s">
        <v>28</v>
      </c>
      <c r="J28" s="29">
        <f>I2_Scenario_Inputs!K27</f>
        <v>1000</v>
      </c>
      <c r="M28" s="26">
        <f t="shared" ref="M28:W28" si="3">$J28*M$6</f>
        <v>753.42465753424653</v>
      </c>
      <c r="N28" s="26">
        <f t="shared" si="3"/>
        <v>1000</v>
      </c>
      <c r="O28" s="26">
        <f t="shared" si="3"/>
        <v>1000</v>
      </c>
      <c r="P28" s="26">
        <f t="shared" si="3"/>
        <v>1000</v>
      </c>
      <c r="Q28" s="26">
        <f t="shared" si="3"/>
        <v>1000</v>
      </c>
      <c r="R28" s="26">
        <f t="shared" si="3"/>
        <v>1000</v>
      </c>
      <c r="S28" s="26">
        <f t="shared" si="3"/>
        <v>1000</v>
      </c>
      <c r="T28" s="26">
        <f t="shared" si="3"/>
        <v>1000</v>
      </c>
      <c r="U28" s="26">
        <f t="shared" si="3"/>
        <v>1000</v>
      </c>
      <c r="V28" s="26">
        <f t="shared" si="3"/>
        <v>1000</v>
      </c>
      <c r="W28" s="26">
        <f t="shared" si="3"/>
        <v>246.57534246575341</v>
      </c>
    </row>
    <row r="29" spans="1:24" outlineLevel="1" x14ac:dyDescent="0.25"/>
    <row r="31" spans="1:24" ht="18.75" x14ac:dyDescent="0.3">
      <c r="A31" s="51"/>
      <c r="B31" s="51"/>
      <c r="C31" s="51" t="s">
        <v>177</v>
      </c>
      <c r="D31" s="51"/>
      <c r="E31" s="51"/>
      <c r="F31" s="51"/>
      <c r="G31" s="51"/>
      <c r="H31" s="51"/>
      <c r="I31" s="51"/>
      <c r="J31" s="51"/>
      <c r="K31" s="51"/>
      <c r="L31" s="51"/>
      <c r="M31" s="51"/>
      <c r="N31" s="51"/>
      <c r="O31" s="51"/>
      <c r="P31" s="51"/>
      <c r="Q31" s="51"/>
      <c r="R31" s="51"/>
      <c r="S31" s="51"/>
      <c r="T31" s="51"/>
      <c r="U31" s="51"/>
      <c r="V31" s="51"/>
      <c r="W31" s="51"/>
      <c r="X31" s="51"/>
    </row>
    <row r="32" spans="1:24" outlineLevel="1" x14ac:dyDescent="0.25"/>
    <row r="33" spans="1:24" outlineLevel="1" x14ac:dyDescent="0.25">
      <c r="D33" t="s">
        <v>178</v>
      </c>
      <c r="H33" s="9" t="s">
        <v>28</v>
      </c>
      <c r="J33" s="49">
        <f>I2_Scenario_Inputs!K20</f>
        <v>1</v>
      </c>
      <c r="M33" s="26">
        <f t="shared" ref="M33:W33" si="4">IF($J33=1,M23,M28)</f>
        <v>768</v>
      </c>
      <c r="N33" s="26">
        <f t="shared" si="4"/>
        <v>1013</v>
      </c>
      <c r="O33" s="26">
        <f t="shared" si="4"/>
        <v>1017</v>
      </c>
      <c r="P33" s="26">
        <f t="shared" si="4"/>
        <v>1017</v>
      </c>
      <c r="Q33" s="26">
        <f t="shared" si="4"/>
        <v>1017</v>
      </c>
      <c r="R33" s="26">
        <f t="shared" si="4"/>
        <v>1022</v>
      </c>
      <c r="S33" s="26">
        <f t="shared" si="4"/>
        <v>1013</v>
      </c>
      <c r="T33" s="26">
        <f t="shared" si="4"/>
        <v>1013</v>
      </c>
      <c r="U33" s="26">
        <f t="shared" si="4"/>
        <v>1017</v>
      </c>
      <c r="V33" s="26">
        <f t="shared" si="4"/>
        <v>1022</v>
      </c>
      <c r="W33" s="26">
        <f t="shared" si="4"/>
        <v>249</v>
      </c>
    </row>
    <row r="34" spans="1:24" outlineLevel="1" x14ac:dyDescent="0.25"/>
    <row r="36" spans="1:24" ht="18.75" x14ac:dyDescent="0.3">
      <c r="A36" s="51"/>
      <c r="B36" s="51"/>
      <c r="C36" s="51" t="s">
        <v>78</v>
      </c>
      <c r="D36" s="51"/>
      <c r="E36" s="51"/>
      <c r="F36" s="51"/>
      <c r="G36" s="51"/>
      <c r="H36" s="51"/>
      <c r="I36" s="51"/>
      <c r="J36" s="51"/>
      <c r="K36" s="51"/>
      <c r="L36" s="51"/>
      <c r="M36" s="51"/>
      <c r="N36" s="51"/>
      <c r="O36" s="51"/>
      <c r="P36" s="51"/>
      <c r="Q36" s="51"/>
      <c r="R36" s="51"/>
      <c r="S36" s="51"/>
      <c r="T36" s="51"/>
      <c r="U36" s="51"/>
      <c r="V36" s="51"/>
      <c r="W36" s="51"/>
      <c r="X36" s="51"/>
    </row>
    <row r="37" spans="1:24" outlineLevel="1" x14ac:dyDescent="0.25"/>
    <row r="38" spans="1:24" outlineLevel="1" x14ac:dyDescent="0.25">
      <c r="D38" t="s">
        <v>77</v>
      </c>
      <c r="H38" s="9" t="s">
        <v>28</v>
      </c>
      <c r="M38" s="32">
        <f>'C2_TimelineA'!M$28</f>
        <v>1</v>
      </c>
      <c r="N38" s="32">
        <f>'C2_TimelineA'!N$28</f>
        <v>1.02</v>
      </c>
      <c r="O38" s="32">
        <f>'C2_TimelineA'!O$28</f>
        <v>1.0404</v>
      </c>
      <c r="P38" s="32">
        <f>'C2_TimelineA'!P$28</f>
        <v>1.0612079999999999</v>
      </c>
      <c r="Q38" s="32">
        <f>'C2_TimelineA'!Q$28</f>
        <v>1.08243216</v>
      </c>
      <c r="R38" s="32">
        <f>'C2_TimelineA'!R$28</f>
        <v>1.1040808032</v>
      </c>
      <c r="S38" s="32">
        <f>'C2_TimelineA'!S$28</f>
        <v>1.1261624192640001</v>
      </c>
      <c r="T38" s="32">
        <f>'C2_TimelineA'!T$28</f>
        <v>1.1486856676492798</v>
      </c>
      <c r="U38" s="32">
        <f>'C2_TimelineA'!U$28</f>
        <v>1.1716593810022655</v>
      </c>
      <c r="V38" s="32">
        <f>'C2_TimelineA'!V$28</f>
        <v>1.1950925686223108</v>
      </c>
      <c r="W38" s="32">
        <f>'C2_TimelineA'!W$28</f>
        <v>1.2189944199947571</v>
      </c>
    </row>
    <row r="39" spans="1:24" outlineLevel="1" x14ac:dyDescent="0.25"/>
    <row r="40" spans="1:24" outlineLevel="1" x14ac:dyDescent="0.25">
      <c r="D40" t="s">
        <v>55</v>
      </c>
      <c r="H40" s="9" t="s">
        <v>53</v>
      </c>
      <c r="J40" s="29">
        <f>I2_Scenario_Inputs!K31</f>
        <v>2.5</v>
      </c>
      <c r="M40" s="26">
        <f t="shared" ref="M40:W40" si="5">$J40*M38</f>
        <v>2.5</v>
      </c>
      <c r="N40" s="26">
        <f t="shared" si="5"/>
        <v>2.5499999999999998</v>
      </c>
      <c r="O40" s="26">
        <f t="shared" si="5"/>
        <v>2.601</v>
      </c>
      <c r="P40" s="26">
        <f t="shared" si="5"/>
        <v>2.6530199999999997</v>
      </c>
      <c r="Q40" s="26">
        <f t="shared" si="5"/>
        <v>2.7060803999999998</v>
      </c>
      <c r="R40" s="26">
        <f t="shared" si="5"/>
        <v>2.7602020080000003</v>
      </c>
      <c r="S40" s="26">
        <f t="shared" si="5"/>
        <v>2.8154060481600003</v>
      </c>
      <c r="T40" s="26">
        <f t="shared" si="5"/>
        <v>2.8717141691231998</v>
      </c>
      <c r="U40" s="26">
        <f t="shared" si="5"/>
        <v>2.9291484525056637</v>
      </c>
      <c r="V40" s="26">
        <f t="shared" si="5"/>
        <v>2.9877314215557771</v>
      </c>
      <c r="W40" s="26">
        <f t="shared" si="5"/>
        <v>3.047486049986893</v>
      </c>
    </row>
    <row r="41" spans="1:24" outlineLevel="1" x14ac:dyDescent="0.25"/>
    <row r="42" spans="1:24" outlineLevel="1" x14ac:dyDescent="0.25">
      <c r="D42" t="s">
        <v>71</v>
      </c>
      <c r="H42" s="9" t="s">
        <v>28</v>
      </c>
      <c r="M42" s="29">
        <f t="shared" ref="M42:W42" si="6">M$33</f>
        <v>768</v>
      </c>
      <c r="N42" s="29">
        <f t="shared" si="6"/>
        <v>1013</v>
      </c>
      <c r="O42" s="29">
        <f t="shared" si="6"/>
        <v>1017</v>
      </c>
      <c r="P42" s="29">
        <f t="shared" si="6"/>
        <v>1017</v>
      </c>
      <c r="Q42" s="29">
        <f t="shared" si="6"/>
        <v>1017</v>
      </c>
      <c r="R42" s="29">
        <f t="shared" si="6"/>
        <v>1022</v>
      </c>
      <c r="S42" s="29">
        <f t="shared" si="6"/>
        <v>1013</v>
      </c>
      <c r="T42" s="29">
        <f t="shared" si="6"/>
        <v>1013</v>
      </c>
      <c r="U42" s="29">
        <f t="shared" si="6"/>
        <v>1017</v>
      </c>
      <c r="V42" s="29">
        <f t="shared" si="6"/>
        <v>1022</v>
      </c>
      <c r="W42" s="29">
        <f t="shared" si="6"/>
        <v>249</v>
      </c>
    </row>
    <row r="43" spans="1:24" outlineLevel="1" x14ac:dyDescent="0.25"/>
    <row r="44" spans="1:24" outlineLevel="1" x14ac:dyDescent="0.25">
      <c r="B44" s="36" t="s">
        <v>90</v>
      </c>
      <c r="D44" s="13" t="s">
        <v>72</v>
      </c>
      <c r="E44" s="13"/>
      <c r="F44" s="13"/>
      <c r="G44" s="13"/>
      <c r="H44" s="9" t="s">
        <v>53</v>
      </c>
      <c r="I44" s="13"/>
      <c r="J44" s="13"/>
      <c r="K44" s="13"/>
      <c r="L44" s="13"/>
      <c r="M44" s="33">
        <f t="shared" ref="M44:W44" si="7">M42*M40</f>
        <v>1920</v>
      </c>
      <c r="N44" s="33">
        <f t="shared" si="7"/>
        <v>2583.1499999999996</v>
      </c>
      <c r="O44" s="33">
        <f t="shared" si="7"/>
        <v>2645.2170000000001</v>
      </c>
      <c r="P44" s="33">
        <f t="shared" si="7"/>
        <v>2698.1213399999997</v>
      </c>
      <c r="Q44" s="33">
        <f t="shared" si="7"/>
        <v>2752.0837667999999</v>
      </c>
      <c r="R44" s="33">
        <f t="shared" si="7"/>
        <v>2820.9264521760001</v>
      </c>
      <c r="S44" s="33">
        <f t="shared" si="7"/>
        <v>2852.0063267860801</v>
      </c>
      <c r="T44" s="33">
        <f t="shared" si="7"/>
        <v>2909.0464533218014</v>
      </c>
      <c r="U44" s="33">
        <f t="shared" si="7"/>
        <v>2978.9439761982599</v>
      </c>
      <c r="V44" s="33">
        <f t="shared" si="7"/>
        <v>3053.4615128300043</v>
      </c>
      <c r="W44" s="33">
        <f t="shared" si="7"/>
        <v>758.8240264467363</v>
      </c>
    </row>
    <row r="45" spans="1:24" outlineLevel="1" x14ac:dyDescent="0.25"/>
    <row r="47" spans="1:24" ht="18.75" x14ac:dyDescent="0.3">
      <c r="A47" s="51"/>
      <c r="B47" s="51"/>
      <c r="C47" s="51" t="s">
        <v>80</v>
      </c>
      <c r="D47" s="51"/>
      <c r="E47" s="51"/>
      <c r="F47" s="51"/>
      <c r="G47" s="51"/>
      <c r="H47" s="51"/>
      <c r="I47" s="51"/>
      <c r="J47" s="51"/>
      <c r="K47" s="51"/>
      <c r="L47" s="51"/>
      <c r="M47" s="51"/>
      <c r="N47" s="51"/>
      <c r="O47" s="51"/>
      <c r="P47" s="51"/>
      <c r="Q47" s="51"/>
      <c r="R47" s="51"/>
      <c r="S47" s="51"/>
      <c r="T47" s="51"/>
      <c r="U47" s="51"/>
      <c r="V47" s="51"/>
      <c r="W47" s="51"/>
      <c r="X47" s="51"/>
    </row>
    <row r="48" spans="1:24" outlineLevel="1" x14ac:dyDescent="0.25"/>
    <row r="49" spans="1:24" outlineLevel="1" x14ac:dyDescent="0.25">
      <c r="D49" t="s">
        <v>77</v>
      </c>
      <c r="H49" s="9" t="s">
        <v>28</v>
      </c>
      <c r="M49" s="32">
        <f>'C2_TimelineA'!M$28</f>
        <v>1</v>
      </c>
      <c r="N49" s="32">
        <f>'C2_TimelineA'!N$28</f>
        <v>1.02</v>
      </c>
      <c r="O49" s="32">
        <f>'C2_TimelineA'!O$28</f>
        <v>1.0404</v>
      </c>
      <c r="P49" s="32">
        <f>'C2_TimelineA'!P$28</f>
        <v>1.0612079999999999</v>
      </c>
      <c r="Q49" s="32">
        <f>'C2_TimelineA'!Q$28</f>
        <v>1.08243216</v>
      </c>
      <c r="R49" s="32">
        <f>'C2_TimelineA'!R$28</f>
        <v>1.1040808032</v>
      </c>
      <c r="S49" s="32">
        <f>'C2_TimelineA'!S$28</f>
        <v>1.1261624192640001</v>
      </c>
      <c r="T49" s="32">
        <f>'C2_TimelineA'!T$28</f>
        <v>1.1486856676492798</v>
      </c>
      <c r="U49" s="32">
        <f>'C2_TimelineA'!U$28</f>
        <v>1.1716593810022655</v>
      </c>
      <c r="V49" s="32">
        <f>'C2_TimelineA'!V$28</f>
        <v>1.1950925686223108</v>
      </c>
      <c r="W49" s="32">
        <f>'C2_TimelineA'!W$28</f>
        <v>1.2189944199947571</v>
      </c>
    </row>
    <row r="50" spans="1:24" outlineLevel="1" x14ac:dyDescent="0.25"/>
    <row r="51" spans="1:24" outlineLevel="1" x14ac:dyDescent="0.25">
      <c r="B51" s="36" t="s">
        <v>90</v>
      </c>
      <c r="D51" s="13" t="s">
        <v>79</v>
      </c>
      <c r="E51" s="13"/>
      <c r="F51" s="13"/>
      <c r="G51" s="13"/>
      <c r="H51" s="9" t="s">
        <v>53</v>
      </c>
      <c r="I51" s="13"/>
      <c r="J51" s="29">
        <f>I2_Scenario_Inputs!K36</f>
        <v>30</v>
      </c>
      <c r="K51" s="13"/>
      <c r="L51" s="13"/>
      <c r="M51" s="33">
        <f t="shared" ref="M51:W51" si="8">$J51*M49*M$6</f>
        <v>22.602739726027398</v>
      </c>
      <c r="N51" s="33">
        <f t="shared" si="8"/>
        <v>30.6</v>
      </c>
      <c r="O51" s="33">
        <f t="shared" si="8"/>
        <v>31.212</v>
      </c>
      <c r="P51" s="33">
        <f t="shared" si="8"/>
        <v>31.836239999999997</v>
      </c>
      <c r="Q51" s="33">
        <f t="shared" si="8"/>
        <v>32.4729648</v>
      </c>
      <c r="R51" s="33">
        <f t="shared" si="8"/>
        <v>33.122424096000003</v>
      </c>
      <c r="S51" s="33">
        <f t="shared" si="8"/>
        <v>33.784872577920005</v>
      </c>
      <c r="T51" s="33">
        <f t="shared" si="8"/>
        <v>34.460570029478397</v>
      </c>
      <c r="U51" s="33">
        <f t="shared" si="8"/>
        <v>35.149781430067968</v>
      </c>
      <c r="V51" s="33">
        <f t="shared" si="8"/>
        <v>35.852777058669325</v>
      </c>
      <c r="W51" s="33">
        <f t="shared" si="8"/>
        <v>9.0172189972214909</v>
      </c>
    </row>
    <row r="52" spans="1:24" outlineLevel="1" x14ac:dyDescent="0.25"/>
    <row r="54" spans="1:24" ht="18.75" x14ac:dyDescent="0.3">
      <c r="A54" s="51"/>
      <c r="B54" s="51"/>
      <c r="C54" s="51" t="s">
        <v>20</v>
      </c>
      <c r="D54" s="51"/>
      <c r="E54" s="51"/>
      <c r="F54" s="51"/>
      <c r="G54" s="51"/>
      <c r="H54" s="51"/>
      <c r="I54" s="51"/>
      <c r="J54" s="51"/>
      <c r="K54" s="51"/>
      <c r="L54" s="51"/>
      <c r="M54" s="51"/>
      <c r="N54" s="51"/>
      <c r="O54" s="51"/>
      <c r="P54" s="51"/>
      <c r="Q54" s="51"/>
      <c r="R54" s="51"/>
      <c r="S54" s="51"/>
      <c r="T54" s="51"/>
      <c r="U54" s="51"/>
      <c r="V54" s="51"/>
      <c r="W54" s="51"/>
      <c r="X54" s="51"/>
    </row>
    <row r="55" spans="1:24" outlineLevel="1" x14ac:dyDescent="0.25"/>
    <row r="56" spans="1:24" outlineLevel="1" x14ac:dyDescent="0.25">
      <c r="D56" t="s">
        <v>99</v>
      </c>
      <c r="H56" s="9" t="s">
        <v>28</v>
      </c>
      <c r="M56" s="32">
        <f>'C2_TimelineA'!M$27</f>
        <v>1</v>
      </c>
      <c r="N56" s="32">
        <f>'C2_TimelineA'!N$27</f>
        <v>1.03</v>
      </c>
      <c r="O56" s="32">
        <f>'C2_TimelineA'!O$27</f>
        <v>1.0609</v>
      </c>
      <c r="P56" s="32">
        <f>'C2_TimelineA'!P$27</f>
        <v>1.092727</v>
      </c>
      <c r="Q56" s="32">
        <f>'C2_TimelineA'!Q$27</f>
        <v>1.1255088099999999</v>
      </c>
      <c r="R56" s="32">
        <f>'C2_TimelineA'!R$27</f>
        <v>1.1592740742999998</v>
      </c>
      <c r="S56" s="32">
        <f>'C2_TimelineA'!S$27</f>
        <v>1.1940522965289999</v>
      </c>
      <c r="T56" s="32">
        <f>'C2_TimelineA'!T$27</f>
        <v>1.22987386542487</v>
      </c>
      <c r="U56" s="32">
        <f>'C2_TimelineA'!U$27</f>
        <v>1.2667700813876159</v>
      </c>
      <c r="V56" s="32">
        <f>'C2_TimelineA'!V$27</f>
        <v>1.3047731838292445</v>
      </c>
      <c r="W56" s="32">
        <f>'C2_TimelineA'!W$27</f>
        <v>1.3439163793441218</v>
      </c>
    </row>
    <row r="57" spans="1:24" outlineLevel="1" x14ac:dyDescent="0.25"/>
    <row r="58" spans="1:24" outlineLevel="1" x14ac:dyDescent="0.25">
      <c r="D58" t="s">
        <v>52</v>
      </c>
      <c r="H58" s="9" t="s">
        <v>53</v>
      </c>
      <c r="J58" s="29">
        <f>0-I2_Scenario_Inputs!K14</f>
        <v>-250</v>
      </c>
      <c r="M58" s="26">
        <f t="shared" ref="M58:W58" si="9">$J58*M56*M$6</f>
        <v>-188.35616438356163</v>
      </c>
      <c r="N58" s="26">
        <f t="shared" si="9"/>
        <v>-257.5</v>
      </c>
      <c r="O58" s="26">
        <f t="shared" si="9"/>
        <v>-265.22499999999997</v>
      </c>
      <c r="P58" s="26">
        <f t="shared" si="9"/>
        <v>-273.18175000000002</v>
      </c>
      <c r="Q58" s="26">
        <f t="shared" si="9"/>
        <v>-281.37720249999995</v>
      </c>
      <c r="R58" s="26">
        <f t="shared" si="9"/>
        <v>-289.81851857499998</v>
      </c>
      <c r="S58" s="26">
        <f t="shared" si="9"/>
        <v>-298.51307413224998</v>
      </c>
      <c r="T58" s="26">
        <f t="shared" si="9"/>
        <v>-307.4684663562175</v>
      </c>
      <c r="U58" s="26">
        <f t="shared" si="9"/>
        <v>-316.69252034690396</v>
      </c>
      <c r="V58" s="26">
        <f t="shared" si="9"/>
        <v>-326.19329595731114</v>
      </c>
      <c r="W58" s="26">
        <f t="shared" si="9"/>
        <v>-82.844160370528058</v>
      </c>
    </row>
    <row r="59" spans="1:24" outlineLevel="1" x14ac:dyDescent="0.25"/>
    <row r="60" spans="1:24" outlineLevel="1" x14ac:dyDescent="0.25">
      <c r="D60" s="23" t="s">
        <v>66</v>
      </c>
      <c r="H60" s="9" t="s">
        <v>28</v>
      </c>
      <c r="J60" s="29">
        <f>I2_Scenario_Inputs!$K$13</f>
        <v>3</v>
      </c>
    </row>
    <row r="61" spans="1:24" outlineLevel="1" x14ac:dyDescent="0.25"/>
    <row r="62" spans="1:24" outlineLevel="1" x14ac:dyDescent="0.25">
      <c r="B62" s="36" t="s">
        <v>90</v>
      </c>
      <c r="D62" s="13" t="s">
        <v>98</v>
      </c>
      <c r="E62" s="13"/>
      <c r="F62" s="13"/>
      <c r="G62" s="13"/>
      <c r="H62" s="9" t="s">
        <v>53</v>
      </c>
      <c r="I62" s="13"/>
      <c r="J62" s="13"/>
      <c r="K62" s="13"/>
      <c r="L62" s="13"/>
      <c r="M62" s="33">
        <f t="shared" ref="M62:W62" si="10">$J60*M58</f>
        <v>-565.06849315068484</v>
      </c>
      <c r="N62" s="33">
        <f t="shared" si="10"/>
        <v>-772.5</v>
      </c>
      <c r="O62" s="33">
        <f t="shared" si="10"/>
        <v>-795.67499999999995</v>
      </c>
      <c r="P62" s="33">
        <f t="shared" si="10"/>
        <v>-819.54525000000012</v>
      </c>
      <c r="Q62" s="33">
        <f t="shared" si="10"/>
        <v>-844.13160749999986</v>
      </c>
      <c r="R62" s="33">
        <f t="shared" si="10"/>
        <v>-869.45555572499995</v>
      </c>
      <c r="S62" s="33">
        <f t="shared" si="10"/>
        <v>-895.53922239674989</v>
      </c>
      <c r="T62" s="33">
        <f t="shared" si="10"/>
        <v>-922.40539906865251</v>
      </c>
      <c r="U62" s="33">
        <f t="shared" si="10"/>
        <v>-950.07756104071188</v>
      </c>
      <c r="V62" s="33">
        <f t="shared" si="10"/>
        <v>-978.57988787193335</v>
      </c>
      <c r="W62" s="33">
        <f t="shared" si="10"/>
        <v>-248.53248111158416</v>
      </c>
    </row>
    <row r="63" spans="1:24" outlineLevel="1" x14ac:dyDescent="0.25"/>
    <row r="65" spans="1:24" ht="18.75" x14ac:dyDescent="0.3">
      <c r="A65" s="51"/>
      <c r="B65" s="51"/>
      <c r="C65" s="51" t="s">
        <v>48</v>
      </c>
      <c r="D65" s="51"/>
      <c r="E65" s="51"/>
      <c r="F65" s="51"/>
      <c r="G65" s="51"/>
      <c r="H65" s="51"/>
      <c r="I65" s="51"/>
      <c r="J65" s="51"/>
      <c r="K65" s="51"/>
      <c r="L65" s="51"/>
      <c r="M65" s="51"/>
      <c r="N65" s="51"/>
      <c r="O65" s="51"/>
      <c r="P65" s="51"/>
      <c r="Q65" s="51"/>
      <c r="R65" s="51"/>
      <c r="S65" s="51"/>
      <c r="T65" s="51"/>
      <c r="U65" s="51"/>
      <c r="V65" s="51"/>
      <c r="W65" s="51"/>
      <c r="X65" s="51"/>
    </row>
    <row r="66" spans="1:24" outlineLevel="1" x14ac:dyDescent="0.25"/>
    <row r="67" spans="1:24" outlineLevel="1" x14ac:dyDescent="0.25">
      <c r="D67" t="s">
        <v>77</v>
      </c>
      <c r="H67" s="9" t="s">
        <v>28</v>
      </c>
      <c r="M67" s="32">
        <f>'C2_TimelineA'!M$28</f>
        <v>1</v>
      </c>
      <c r="N67" s="32">
        <f>'C2_TimelineA'!N$28</f>
        <v>1.02</v>
      </c>
      <c r="O67" s="32">
        <f>'C2_TimelineA'!O$28</f>
        <v>1.0404</v>
      </c>
      <c r="P67" s="32">
        <f>'C2_TimelineA'!P$28</f>
        <v>1.0612079999999999</v>
      </c>
      <c r="Q67" s="32">
        <f>'C2_TimelineA'!Q$28</f>
        <v>1.08243216</v>
      </c>
      <c r="R67" s="32">
        <f>'C2_TimelineA'!R$28</f>
        <v>1.1040808032</v>
      </c>
      <c r="S67" s="32">
        <f>'C2_TimelineA'!S$28</f>
        <v>1.1261624192640001</v>
      </c>
      <c r="T67" s="32">
        <f>'C2_TimelineA'!T$28</f>
        <v>1.1486856676492798</v>
      </c>
      <c r="U67" s="32">
        <f>'C2_TimelineA'!U$28</f>
        <v>1.1716593810022655</v>
      </c>
      <c r="V67" s="32">
        <f>'C2_TimelineA'!V$28</f>
        <v>1.1950925686223108</v>
      </c>
      <c r="W67" s="32">
        <f>'C2_TimelineA'!W$28</f>
        <v>1.2189944199947571</v>
      </c>
    </row>
    <row r="68" spans="1:24" outlineLevel="1" x14ac:dyDescent="0.25"/>
    <row r="69" spans="1:24" outlineLevel="1" x14ac:dyDescent="0.25">
      <c r="D69" t="s">
        <v>100</v>
      </c>
      <c r="H69" s="9" t="s">
        <v>53</v>
      </c>
      <c r="J69" s="29">
        <f>0-I2_Scenario_Inputs!K16</f>
        <v>-5</v>
      </c>
      <c r="M69" s="26">
        <f t="shared" ref="M69:W69" si="11">$J69*M67*M$6</f>
        <v>-3.7671232876712328</v>
      </c>
      <c r="N69" s="26">
        <f t="shared" si="11"/>
        <v>-5.0999999999999996</v>
      </c>
      <c r="O69" s="26">
        <f t="shared" si="11"/>
        <v>-5.202</v>
      </c>
      <c r="P69" s="26">
        <f t="shared" si="11"/>
        <v>-5.3060399999999994</v>
      </c>
      <c r="Q69" s="26">
        <f t="shared" si="11"/>
        <v>-5.4121607999999997</v>
      </c>
      <c r="R69" s="26">
        <f t="shared" si="11"/>
        <v>-5.5204040160000005</v>
      </c>
      <c r="S69" s="26">
        <f t="shared" si="11"/>
        <v>-5.6308120963200006</v>
      </c>
      <c r="T69" s="26">
        <f t="shared" si="11"/>
        <v>-5.7434283382463995</v>
      </c>
      <c r="U69" s="26">
        <f t="shared" si="11"/>
        <v>-5.8582969050113274</v>
      </c>
      <c r="V69" s="26">
        <f t="shared" si="11"/>
        <v>-5.9754628431115542</v>
      </c>
      <c r="W69" s="26">
        <f t="shared" si="11"/>
        <v>-1.5028698328702486</v>
      </c>
    </row>
    <row r="70" spans="1:24" outlineLevel="1" x14ac:dyDescent="0.25"/>
    <row r="71" spans="1:24" outlineLevel="1" x14ac:dyDescent="0.25">
      <c r="D71" s="23" t="s">
        <v>66</v>
      </c>
      <c r="H71" s="9" t="s">
        <v>28</v>
      </c>
      <c r="J71" s="29">
        <f>I2_Scenario_Inputs!$K$13</f>
        <v>3</v>
      </c>
    </row>
    <row r="72" spans="1:24" outlineLevel="1" x14ac:dyDescent="0.25"/>
    <row r="73" spans="1:24" outlineLevel="1" x14ac:dyDescent="0.25">
      <c r="B73" s="36" t="s">
        <v>90</v>
      </c>
      <c r="D73" s="13" t="s">
        <v>168</v>
      </c>
      <c r="E73" s="13"/>
      <c r="F73" s="13"/>
      <c r="G73" s="13"/>
      <c r="H73" s="9" t="s">
        <v>53</v>
      </c>
      <c r="I73" s="13"/>
      <c r="J73" s="13"/>
      <c r="K73" s="13"/>
      <c r="L73" s="13"/>
      <c r="M73" s="33">
        <f t="shared" ref="M73:W73" si="12">$J71*M69</f>
        <v>-11.301369863013699</v>
      </c>
      <c r="N73" s="33">
        <f t="shared" si="12"/>
        <v>-15.299999999999999</v>
      </c>
      <c r="O73" s="33">
        <f t="shared" si="12"/>
        <v>-15.606</v>
      </c>
      <c r="P73" s="33">
        <f t="shared" si="12"/>
        <v>-15.918119999999998</v>
      </c>
      <c r="Q73" s="33">
        <f t="shared" si="12"/>
        <v>-16.2364824</v>
      </c>
      <c r="R73" s="33">
        <f t="shared" si="12"/>
        <v>-16.561212048000002</v>
      </c>
      <c r="S73" s="33">
        <f t="shared" si="12"/>
        <v>-16.892436288960003</v>
      </c>
      <c r="T73" s="33">
        <f t="shared" si="12"/>
        <v>-17.230285014739199</v>
      </c>
      <c r="U73" s="33">
        <f t="shared" si="12"/>
        <v>-17.57489071503398</v>
      </c>
      <c r="V73" s="33">
        <f t="shared" si="12"/>
        <v>-17.926388529334663</v>
      </c>
      <c r="W73" s="33">
        <f t="shared" si="12"/>
        <v>-4.5086094986107454</v>
      </c>
    </row>
    <row r="74" spans="1:24" outlineLevel="1" x14ac:dyDescent="0.25"/>
    <row r="76" spans="1:24" ht="18.75" x14ac:dyDescent="0.3">
      <c r="A76" s="51"/>
      <c r="B76" s="51"/>
      <c r="C76" s="51" t="s">
        <v>49</v>
      </c>
      <c r="D76" s="51"/>
      <c r="E76" s="51"/>
      <c r="F76" s="51"/>
      <c r="G76" s="51"/>
      <c r="H76" s="51"/>
      <c r="I76" s="51"/>
      <c r="J76" s="51"/>
      <c r="K76" s="51"/>
      <c r="L76" s="51"/>
      <c r="M76" s="51"/>
      <c r="N76" s="51"/>
      <c r="O76" s="51"/>
      <c r="P76" s="51"/>
      <c r="Q76" s="51"/>
      <c r="R76" s="51"/>
      <c r="S76" s="51"/>
      <c r="T76" s="51"/>
      <c r="U76" s="51"/>
      <c r="V76" s="51"/>
      <c r="W76" s="51"/>
      <c r="X76" s="51"/>
    </row>
    <row r="77" spans="1:24" outlineLevel="1" x14ac:dyDescent="0.25"/>
    <row r="78" spans="1:24" outlineLevel="1" x14ac:dyDescent="0.25">
      <c r="D78" t="s">
        <v>77</v>
      </c>
      <c r="H78" s="9" t="s">
        <v>28</v>
      </c>
      <c r="M78" s="32">
        <f>'C2_TimelineA'!M$28</f>
        <v>1</v>
      </c>
      <c r="N78" s="32">
        <f>'C2_TimelineA'!N$28</f>
        <v>1.02</v>
      </c>
      <c r="O78" s="32">
        <f>'C2_TimelineA'!O$28</f>
        <v>1.0404</v>
      </c>
      <c r="P78" s="32">
        <f>'C2_TimelineA'!P$28</f>
        <v>1.0612079999999999</v>
      </c>
      <c r="Q78" s="32">
        <f>'C2_TimelineA'!Q$28</f>
        <v>1.08243216</v>
      </c>
      <c r="R78" s="32">
        <f>'C2_TimelineA'!R$28</f>
        <v>1.1040808032</v>
      </c>
      <c r="S78" s="32">
        <f>'C2_TimelineA'!S$28</f>
        <v>1.1261624192640001</v>
      </c>
      <c r="T78" s="32">
        <f>'C2_TimelineA'!T$28</f>
        <v>1.1486856676492798</v>
      </c>
      <c r="U78" s="32">
        <f>'C2_TimelineA'!U$28</f>
        <v>1.1716593810022655</v>
      </c>
      <c r="V78" s="32">
        <f>'C2_TimelineA'!V$28</f>
        <v>1.1950925686223108</v>
      </c>
      <c r="W78" s="32">
        <f>'C2_TimelineA'!W$28</f>
        <v>1.2189944199947571</v>
      </c>
    </row>
    <row r="79" spans="1:24" outlineLevel="1" x14ac:dyDescent="0.25"/>
    <row r="80" spans="1:24" outlineLevel="1" x14ac:dyDescent="0.25">
      <c r="D80" t="s">
        <v>95</v>
      </c>
      <c r="H80" s="9" t="s">
        <v>53</v>
      </c>
      <c r="J80" s="29">
        <f>0-I2_Scenario_Inputs!K32</f>
        <v>-1</v>
      </c>
      <c r="M80" s="26">
        <f t="shared" ref="M80:W80" si="13">$J80*M78</f>
        <v>-1</v>
      </c>
      <c r="N80" s="26">
        <f t="shared" si="13"/>
        <v>-1.02</v>
      </c>
      <c r="O80" s="26">
        <f t="shared" si="13"/>
        <v>-1.0404</v>
      </c>
      <c r="P80" s="26">
        <f t="shared" si="13"/>
        <v>-1.0612079999999999</v>
      </c>
      <c r="Q80" s="26">
        <f t="shared" si="13"/>
        <v>-1.08243216</v>
      </c>
      <c r="R80" s="26">
        <f t="shared" si="13"/>
        <v>-1.1040808032</v>
      </c>
      <c r="S80" s="26">
        <f t="shared" si="13"/>
        <v>-1.1261624192640001</v>
      </c>
      <c r="T80" s="26">
        <f t="shared" si="13"/>
        <v>-1.1486856676492798</v>
      </c>
      <c r="U80" s="26">
        <f t="shared" si="13"/>
        <v>-1.1716593810022655</v>
      </c>
      <c r="V80" s="26">
        <f t="shared" si="13"/>
        <v>-1.1950925686223108</v>
      </c>
      <c r="W80" s="26">
        <f t="shared" si="13"/>
        <v>-1.2189944199947571</v>
      </c>
    </row>
    <row r="81" spans="1:24" outlineLevel="1" x14ac:dyDescent="0.25"/>
    <row r="82" spans="1:24" outlineLevel="1" x14ac:dyDescent="0.25">
      <c r="D82" t="s">
        <v>71</v>
      </c>
      <c r="H82" s="9" t="s">
        <v>28</v>
      </c>
      <c r="M82" s="29">
        <f t="shared" ref="M82:W82" si="14">M$33</f>
        <v>768</v>
      </c>
      <c r="N82" s="29">
        <f t="shared" si="14"/>
        <v>1013</v>
      </c>
      <c r="O82" s="29">
        <f t="shared" si="14"/>
        <v>1017</v>
      </c>
      <c r="P82" s="29">
        <f t="shared" si="14"/>
        <v>1017</v>
      </c>
      <c r="Q82" s="29">
        <f t="shared" si="14"/>
        <v>1017</v>
      </c>
      <c r="R82" s="29">
        <f t="shared" si="14"/>
        <v>1022</v>
      </c>
      <c r="S82" s="29">
        <f t="shared" si="14"/>
        <v>1013</v>
      </c>
      <c r="T82" s="29">
        <f t="shared" si="14"/>
        <v>1013</v>
      </c>
      <c r="U82" s="29">
        <f t="shared" si="14"/>
        <v>1017</v>
      </c>
      <c r="V82" s="29">
        <f t="shared" si="14"/>
        <v>1022</v>
      </c>
      <c r="W82" s="29">
        <f t="shared" si="14"/>
        <v>249</v>
      </c>
    </row>
    <row r="83" spans="1:24" outlineLevel="1" x14ac:dyDescent="0.25"/>
    <row r="84" spans="1:24" outlineLevel="1" x14ac:dyDescent="0.25">
      <c r="B84" s="36" t="s">
        <v>90</v>
      </c>
      <c r="D84" s="13" t="s">
        <v>96</v>
      </c>
      <c r="E84" s="13"/>
      <c r="F84" s="13"/>
      <c r="G84" s="13"/>
      <c r="H84" s="9" t="s">
        <v>53</v>
      </c>
      <c r="I84" s="13"/>
      <c r="J84" s="13"/>
      <c r="K84" s="13"/>
      <c r="L84" s="13"/>
      <c r="M84" s="33">
        <f t="shared" ref="M84:W84" si="15">M82*M80</f>
        <v>-768</v>
      </c>
      <c r="N84" s="33">
        <f t="shared" si="15"/>
        <v>-1033.26</v>
      </c>
      <c r="O84" s="33">
        <f t="shared" si="15"/>
        <v>-1058.0868</v>
      </c>
      <c r="P84" s="33">
        <f t="shared" si="15"/>
        <v>-1079.2485359999998</v>
      </c>
      <c r="Q84" s="33">
        <f t="shared" si="15"/>
        <v>-1100.8335067200001</v>
      </c>
      <c r="R84" s="33">
        <f t="shared" si="15"/>
        <v>-1128.3705808704001</v>
      </c>
      <c r="S84" s="33">
        <f t="shared" si="15"/>
        <v>-1140.8025307144321</v>
      </c>
      <c r="T84" s="33">
        <f t="shared" si="15"/>
        <v>-1163.6185813287204</v>
      </c>
      <c r="U84" s="33">
        <f t="shared" si="15"/>
        <v>-1191.577590479304</v>
      </c>
      <c r="V84" s="33">
        <f t="shared" si="15"/>
        <v>-1221.3846051320018</v>
      </c>
      <c r="W84" s="33">
        <f t="shared" si="15"/>
        <v>-303.52961057869453</v>
      </c>
    </row>
    <row r="85" spans="1:24" outlineLevel="1" x14ac:dyDescent="0.25"/>
    <row r="87" spans="1:24" ht="18.75" x14ac:dyDescent="0.3">
      <c r="A87" s="51"/>
      <c r="B87" s="51"/>
      <c r="C87" s="51" t="s">
        <v>81</v>
      </c>
      <c r="D87" s="51"/>
      <c r="E87" s="51"/>
      <c r="F87" s="51"/>
      <c r="G87" s="51"/>
      <c r="H87" s="51"/>
      <c r="I87" s="51"/>
      <c r="J87" s="51"/>
      <c r="K87" s="51"/>
      <c r="L87" s="51"/>
      <c r="M87" s="51"/>
      <c r="N87" s="51"/>
      <c r="O87" s="51"/>
      <c r="P87" s="51"/>
      <c r="Q87" s="51"/>
      <c r="R87" s="51"/>
      <c r="S87" s="51"/>
      <c r="T87" s="51"/>
      <c r="U87" s="51"/>
      <c r="V87" s="51"/>
      <c r="W87" s="51"/>
      <c r="X87" s="51"/>
    </row>
    <row r="88" spans="1:24" outlineLevel="1" x14ac:dyDescent="0.25"/>
    <row r="89" spans="1:24" outlineLevel="1" x14ac:dyDescent="0.25">
      <c r="D89" t="s">
        <v>77</v>
      </c>
      <c r="H89" s="9" t="s">
        <v>28</v>
      </c>
      <c r="M89" s="32">
        <f>'C2_TimelineA'!M$28</f>
        <v>1</v>
      </c>
      <c r="N89" s="32">
        <f>'C2_TimelineA'!N$28</f>
        <v>1.02</v>
      </c>
      <c r="O89" s="32">
        <f>'C2_TimelineA'!O$28</f>
        <v>1.0404</v>
      </c>
      <c r="P89" s="32">
        <f>'C2_TimelineA'!P$28</f>
        <v>1.0612079999999999</v>
      </c>
      <c r="Q89" s="32">
        <f>'C2_TimelineA'!Q$28</f>
        <v>1.08243216</v>
      </c>
      <c r="R89" s="32">
        <f>'C2_TimelineA'!R$28</f>
        <v>1.1040808032</v>
      </c>
      <c r="S89" s="32">
        <f>'C2_TimelineA'!S$28</f>
        <v>1.1261624192640001</v>
      </c>
      <c r="T89" s="32">
        <f>'C2_TimelineA'!T$28</f>
        <v>1.1486856676492798</v>
      </c>
      <c r="U89" s="32">
        <f>'C2_TimelineA'!U$28</f>
        <v>1.1716593810022655</v>
      </c>
      <c r="V89" s="32">
        <f>'C2_TimelineA'!V$28</f>
        <v>1.1950925686223108</v>
      </c>
      <c r="W89" s="32">
        <f>'C2_TimelineA'!W$28</f>
        <v>1.2189944199947571</v>
      </c>
    </row>
    <row r="90" spans="1:24" outlineLevel="1" x14ac:dyDescent="0.25"/>
    <row r="91" spans="1:24" outlineLevel="1" x14ac:dyDescent="0.25">
      <c r="B91" s="36" t="s">
        <v>90</v>
      </c>
      <c r="D91" s="13" t="s">
        <v>82</v>
      </c>
      <c r="E91" s="13"/>
      <c r="F91" s="13"/>
      <c r="G91" s="13"/>
      <c r="H91" s="9" t="s">
        <v>53</v>
      </c>
      <c r="I91" s="13"/>
      <c r="J91" s="29">
        <f>0-I2_Scenario_Inputs!K40</f>
        <v>-50</v>
      </c>
      <c r="K91" s="13"/>
      <c r="L91" s="13"/>
      <c r="M91" s="33">
        <f t="shared" ref="M91:W91" si="16">$J91*M89*M$6</f>
        <v>-37.671232876712331</v>
      </c>
      <c r="N91" s="33">
        <f t="shared" si="16"/>
        <v>-51</v>
      </c>
      <c r="O91" s="33">
        <f t="shared" si="16"/>
        <v>-52.019999999999996</v>
      </c>
      <c r="P91" s="33">
        <f t="shared" si="16"/>
        <v>-53.060399999999994</v>
      </c>
      <c r="Q91" s="33">
        <f t="shared" si="16"/>
        <v>-54.121608000000002</v>
      </c>
      <c r="R91" s="33">
        <f t="shared" si="16"/>
        <v>-55.204040159999998</v>
      </c>
      <c r="S91" s="33">
        <f t="shared" si="16"/>
        <v>-56.308120963200004</v>
      </c>
      <c r="T91" s="33">
        <f t="shared" si="16"/>
        <v>-57.434283382463988</v>
      </c>
      <c r="U91" s="33">
        <f t="shared" si="16"/>
        <v>-58.582969050113277</v>
      </c>
      <c r="V91" s="33">
        <f t="shared" si="16"/>
        <v>-59.754628431115542</v>
      </c>
      <c r="W91" s="33">
        <f t="shared" si="16"/>
        <v>-15.028698328702484</v>
      </c>
    </row>
    <row r="92" spans="1:24" outlineLevel="1" x14ac:dyDescent="0.25"/>
    <row r="94" spans="1:24" ht="18.75" x14ac:dyDescent="0.3">
      <c r="A94" s="51"/>
      <c r="B94" s="51"/>
      <c r="C94" s="51" t="s">
        <v>146</v>
      </c>
      <c r="D94" s="51"/>
      <c r="E94" s="51"/>
      <c r="F94" s="51"/>
      <c r="G94" s="51"/>
      <c r="H94" s="51"/>
      <c r="I94" s="51"/>
      <c r="J94" s="51"/>
      <c r="K94" s="51"/>
      <c r="L94" s="51"/>
      <c r="M94" s="51"/>
      <c r="N94" s="51"/>
      <c r="O94" s="51"/>
      <c r="P94" s="51"/>
      <c r="Q94" s="51"/>
      <c r="R94" s="51"/>
      <c r="S94" s="51"/>
      <c r="T94" s="51"/>
      <c r="U94" s="51"/>
      <c r="V94" s="51"/>
      <c r="W94" s="51"/>
      <c r="X94" s="51"/>
    </row>
    <row r="95" spans="1:24" outlineLevel="1" x14ac:dyDescent="0.25"/>
    <row r="96" spans="1:24" outlineLevel="1" x14ac:dyDescent="0.25">
      <c r="D96" t="s">
        <v>104</v>
      </c>
      <c r="H96" s="9" t="s">
        <v>53</v>
      </c>
      <c r="M96" s="29">
        <f t="shared" ref="M96:W96" si="17">L101</f>
        <v>0</v>
      </c>
      <c r="N96" s="29">
        <f t="shared" ca="1" si="17"/>
        <v>462.5</v>
      </c>
      <c r="O96" s="29">
        <f t="shared" ca="1" si="17"/>
        <v>412.5</v>
      </c>
      <c r="P96" s="29">
        <f t="shared" ca="1" si="17"/>
        <v>362.5</v>
      </c>
      <c r="Q96" s="29">
        <f t="shared" ca="1" si="17"/>
        <v>312.5</v>
      </c>
      <c r="R96" s="29">
        <f t="shared" ca="1" si="17"/>
        <v>262.5</v>
      </c>
      <c r="S96" s="29">
        <f t="shared" ca="1" si="17"/>
        <v>212.5</v>
      </c>
      <c r="T96" s="29">
        <f t="shared" ca="1" si="17"/>
        <v>162.5</v>
      </c>
      <c r="U96" s="29">
        <f t="shared" ca="1" si="17"/>
        <v>112.5</v>
      </c>
      <c r="V96" s="29">
        <f t="shared" ca="1" si="17"/>
        <v>62.500000000000007</v>
      </c>
      <c r="W96" s="29">
        <f t="shared" ca="1" si="17"/>
        <v>12.500000000000014</v>
      </c>
    </row>
    <row r="97" spans="1:24" outlineLevel="1" x14ac:dyDescent="0.25"/>
    <row r="98" spans="1:24" outlineLevel="1" x14ac:dyDescent="0.25">
      <c r="B98" s="36" t="s">
        <v>110</v>
      </c>
      <c r="D98" t="s">
        <v>106</v>
      </c>
      <c r="H98" s="9" t="s">
        <v>53</v>
      </c>
      <c r="M98" s="26">
        <f>SUMIFS('C3_CalcsM'!$M19:$EC19,'C3_CalcsM'!$M$6:$EC$6,M$3)</f>
        <v>500</v>
      </c>
      <c r="N98" s="26">
        <f>SUMIFS('C3_CalcsM'!$M19:$EC19,'C3_CalcsM'!$M$6:$EC$6,N$3)</f>
        <v>0</v>
      </c>
      <c r="O98" s="26">
        <f>SUMIFS('C3_CalcsM'!$M19:$EC19,'C3_CalcsM'!$M$6:$EC$6,O$3)</f>
        <v>0</v>
      </c>
      <c r="P98" s="26">
        <f>SUMIFS('C3_CalcsM'!$M19:$EC19,'C3_CalcsM'!$M$6:$EC$6,P$3)</f>
        <v>0</v>
      </c>
      <c r="Q98" s="26">
        <f>SUMIFS('C3_CalcsM'!$M19:$EC19,'C3_CalcsM'!$M$6:$EC$6,Q$3)</f>
        <v>0</v>
      </c>
      <c r="R98" s="26">
        <f>SUMIFS('C3_CalcsM'!$M19:$EC19,'C3_CalcsM'!$M$6:$EC$6,R$3)</f>
        <v>0</v>
      </c>
      <c r="S98" s="26">
        <f>SUMIFS('C3_CalcsM'!$M19:$EC19,'C3_CalcsM'!$M$6:$EC$6,S$3)</f>
        <v>0</v>
      </c>
      <c r="T98" s="26">
        <f>SUMIFS('C3_CalcsM'!$M19:$EC19,'C3_CalcsM'!$M$6:$EC$6,T$3)</f>
        <v>0</v>
      </c>
      <c r="U98" s="26">
        <f>SUMIFS('C3_CalcsM'!$M19:$EC19,'C3_CalcsM'!$M$6:$EC$6,U$3)</f>
        <v>0</v>
      </c>
      <c r="V98" s="26">
        <f>SUMIFS('C3_CalcsM'!$M19:$EC19,'C3_CalcsM'!$M$6:$EC$6,V$3)</f>
        <v>0</v>
      </c>
      <c r="W98" s="26">
        <f>SUMIFS('C3_CalcsM'!$M19:$EC19,'C3_CalcsM'!$M$6:$EC$6,W$3)</f>
        <v>0</v>
      </c>
    </row>
    <row r="99" spans="1:24" outlineLevel="1" x14ac:dyDescent="0.25">
      <c r="B99" s="36" t="s">
        <v>90</v>
      </c>
      <c r="D99" t="s">
        <v>17</v>
      </c>
      <c r="H99" s="9" t="s">
        <v>53</v>
      </c>
      <c r="M99" s="26">
        <f ca="1">SUMIFS('C3_CalcsM'!$M20:$EC20,'C3_CalcsM'!$M$6:$EC$6,M$3)</f>
        <v>-37.5</v>
      </c>
      <c r="N99" s="26">
        <f ca="1">SUMIFS('C3_CalcsM'!$M20:$EC20,'C3_CalcsM'!$M$6:$EC$6,N$3)</f>
        <v>-49.999999999999993</v>
      </c>
      <c r="O99" s="26">
        <f ca="1">SUMIFS('C3_CalcsM'!$M20:$EC20,'C3_CalcsM'!$M$6:$EC$6,O$3)</f>
        <v>-49.999999999999993</v>
      </c>
      <c r="P99" s="26">
        <f ca="1">SUMIFS('C3_CalcsM'!$M20:$EC20,'C3_CalcsM'!$M$6:$EC$6,P$3)</f>
        <v>-49.999999999999993</v>
      </c>
      <c r="Q99" s="26">
        <f ca="1">SUMIFS('C3_CalcsM'!$M20:$EC20,'C3_CalcsM'!$M$6:$EC$6,Q$3)</f>
        <v>-49.999999999999993</v>
      </c>
      <c r="R99" s="26">
        <f ca="1">SUMIFS('C3_CalcsM'!$M20:$EC20,'C3_CalcsM'!$M$6:$EC$6,R$3)</f>
        <v>-49.999999999999993</v>
      </c>
      <c r="S99" s="26">
        <f ca="1">SUMIFS('C3_CalcsM'!$M20:$EC20,'C3_CalcsM'!$M$6:$EC$6,S$3)</f>
        <v>-49.999999999999993</v>
      </c>
      <c r="T99" s="26">
        <f ca="1">SUMIFS('C3_CalcsM'!$M20:$EC20,'C3_CalcsM'!$M$6:$EC$6,T$3)</f>
        <v>-49.999999999999993</v>
      </c>
      <c r="U99" s="26">
        <f ca="1">SUMIFS('C3_CalcsM'!$M20:$EC20,'C3_CalcsM'!$M$6:$EC$6,U$3)</f>
        <v>-49.999999999999993</v>
      </c>
      <c r="V99" s="26">
        <f ca="1">SUMIFS('C3_CalcsM'!$M20:$EC20,'C3_CalcsM'!$M$6:$EC$6,V$3)</f>
        <v>-49.999999999999993</v>
      </c>
      <c r="W99" s="26">
        <f ca="1">SUMIFS('C3_CalcsM'!$M20:$EC20,'C3_CalcsM'!$M$6:$EC$6,W$3)</f>
        <v>-12.5</v>
      </c>
    </row>
    <row r="100" spans="1:24" outlineLevel="1" x14ac:dyDescent="0.25"/>
    <row r="101" spans="1:24" ht="15.75" outlineLevel="1" thickBot="1" x14ac:dyDescent="0.3">
      <c r="B101" s="36" t="s">
        <v>111</v>
      </c>
      <c r="D101" s="13" t="s">
        <v>105</v>
      </c>
      <c r="H101" s="9" t="s">
        <v>53</v>
      </c>
      <c r="L101" s="39"/>
      <c r="M101" s="30">
        <f t="shared" ref="M101:W101" ca="1" si="18">SUM(M96:M100)</f>
        <v>462.5</v>
      </c>
      <c r="N101" s="30">
        <f t="shared" ca="1" si="18"/>
        <v>412.5</v>
      </c>
      <c r="O101" s="30">
        <f t="shared" ca="1" si="18"/>
        <v>362.5</v>
      </c>
      <c r="P101" s="30">
        <f t="shared" ca="1" si="18"/>
        <v>312.5</v>
      </c>
      <c r="Q101" s="30">
        <f t="shared" ca="1" si="18"/>
        <v>262.5</v>
      </c>
      <c r="R101" s="30">
        <f t="shared" ca="1" si="18"/>
        <v>212.5</v>
      </c>
      <c r="S101" s="30">
        <f t="shared" ca="1" si="18"/>
        <v>162.5</v>
      </c>
      <c r="T101" s="30">
        <f t="shared" ca="1" si="18"/>
        <v>112.5</v>
      </c>
      <c r="U101" s="30">
        <f t="shared" ca="1" si="18"/>
        <v>62.500000000000007</v>
      </c>
      <c r="V101" s="30">
        <f t="shared" ca="1" si="18"/>
        <v>12.500000000000014</v>
      </c>
      <c r="W101" s="30">
        <f t="shared" ca="1" si="18"/>
        <v>1.4210854715202004E-14</v>
      </c>
    </row>
    <row r="102" spans="1:24" ht="15.75" outlineLevel="1" thickTop="1" x14ac:dyDescent="0.25"/>
    <row r="103" spans="1:24" outlineLevel="1" x14ac:dyDescent="0.25">
      <c r="D103" s="16" t="s">
        <v>112</v>
      </c>
      <c r="H103" s="9" t="s">
        <v>53</v>
      </c>
      <c r="M103" s="29">
        <f ca="1">_xlfn.XLOOKUP(M$5,'C3_CalcsM'!$M$5:$EC$5,'C3_CalcsM'!$M22:$EC22)</f>
        <v>462.49999999999983</v>
      </c>
      <c r="N103" s="29">
        <f ca="1">_xlfn.XLOOKUP(N$5,'C3_CalcsM'!$M$5:$EC$5,'C3_CalcsM'!$M22:$EC22)</f>
        <v>412.4999999999996</v>
      </c>
      <c r="O103" s="29">
        <f ca="1">_xlfn.XLOOKUP(O$5,'C3_CalcsM'!$M$5:$EC$5,'C3_CalcsM'!$M22:$EC22)</f>
        <v>362.49999999999937</v>
      </c>
      <c r="P103" s="29">
        <f ca="1">_xlfn.XLOOKUP(P$5,'C3_CalcsM'!$M$5:$EC$5,'C3_CalcsM'!$M22:$EC22)</f>
        <v>312.49999999999915</v>
      </c>
      <c r="Q103" s="29">
        <f ca="1">_xlfn.XLOOKUP(Q$5,'C3_CalcsM'!$M$5:$EC$5,'C3_CalcsM'!$M22:$EC22)</f>
        <v>262.49999999999892</v>
      </c>
      <c r="R103" s="29">
        <f ca="1">_xlfn.XLOOKUP(R$5,'C3_CalcsM'!$M$5:$EC$5,'C3_CalcsM'!$M22:$EC22)</f>
        <v>212.49999999999901</v>
      </c>
      <c r="S103" s="29">
        <f ca="1">_xlfn.XLOOKUP(S$5,'C3_CalcsM'!$M$5:$EC$5,'C3_CalcsM'!$M22:$EC22)</f>
        <v>162.49999999999912</v>
      </c>
      <c r="T103" s="29">
        <f ca="1">_xlfn.XLOOKUP(T$5,'C3_CalcsM'!$M$5:$EC$5,'C3_CalcsM'!$M22:$EC22)</f>
        <v>112.49999999999918</v>
      </c>
      <c r="U103" s="29">
        <f ca="1">_xlfn.XLOOKUP(U$5,'C3_CalcsM'!$M$5:$EC$5,'C3_CalcsM'!$M22:$EC22)</f>
        <v>62.499999999999126</v>
      </c>
      <c r="V103" s="29">
        <f ca="1">_xlfn.XLOOKUP(V$5,'C3_CalcsM'!$M$5:$EC$5,'C3_CalcsM'!$M22:$EC22)</f>
        <v>12.499999999999137</v>
      </c>
      <c r="W103" s="29">
        <f ca="1">_xlfn.XLOOKUP(W$5,'C3_CalcsM'!$M$5:$EC$5,'C3_CalcsM'!$M22:$EC22)</f>
        <v>-8.6508578078792198E-13</v>
      </c>
    </row>
    <row r="104" spans="1:24" outlineLevel="1" x14ac:dyDescent="0.25">
      <c r="A104" s="3">
        <f ca="1">SUM(M104:X104)</f>
        <v>0</v>
      </c>
      <c r="D104" s="16" t="s">
        <v>109</v>
      </c>
      <c r="H104" s="9" t="s">
        <v>83</v>
      </c>
      <c r="M104" s="3">
        <f t="shared" ref="M104:W104" ca="1" si="19">IFERROR((ABS(M101-M103)&gt;rTolerance)*1,1)</f>
        <v>0</v>
      </c>
      <c r="N104" s="3">
        <f t="shared" ca="1" si="19"/>
        <v>0</v>
      </c>
      <c r="O104" s="3">
        <f t="shared" ca="1" si="19"/>
        <v>0</v>
      </c>
      <c r="P104" s="3">
        <f t="shared" ca="1" si="19"/>
        <v>0</v>
      </c>
      <c r="Q104" s="3">
        <f t="shared" ca="1" si="19"/>
        <v>0</v>
      </c>
      <c r="R104" s="3">
        <f t="shared" ca="1" si="19"/>
        <v>0</v>
      </c>
      <c r="S104" s="3">
        <f t="shared" ca="1" si="19"/>
        <v>0</v>
      </c>
      <c r="T104" s="3">
        <f t="shared" ca="1" si="19"/>
        <v>0</v>
      </c>
      <c r="U104" s="3">
        <f t="shared" ca="1" si="19"/>
        <v>0</v>
      </c>
      <c r="V104" s="3">
        <f t="shared" ca="1" si="19"/>
        <v>0</v>
      </c>
      <c r="W104" s="3">
        <f t="shared" ca="1" si="19"/>
        <v>0</v>
      </c>
    </row>
    <row r="105" spans="1:24" outlineLevel="1" x14ac:dyDescent="0.25"/>
    <row r="107" spans="1:24" ht="18.75" x14ac:dyDescent="0.3">
      <c r="A107" s="51"/>
      <c r="B107" s="51"/>
      <c r="C107" s="51" t="s">
        <v>101</v>
      </c>
      <c r="D107" s="51"/>
      <c r="E107" s="51"/>
      <c r="F107" s="51"/>
      <c r="G107" s="51"/>
      <c r="H107" s="51"/>
      <c r="I107" s="51"/>
      <c r="J107" s="51"/>
      <c r="K107" s="51"/>
      <c r="L107" s="51"/>
      <c r="M107" s="51"/>
      <c r="N107" s="51"/>
      <c r="O107" s="51"/>
      <c r="P107" s="51"/>
      <c r="Q107" s="51"/>
      <c r="R107" s="51"/>
      <c r="S107" s="51"/>
      <c r="T107" s="51"/>
      <c r="U107" s="51"/>
      <c r="V107" s="51"/>
      <c r="W107" s="51"/>
      <c r="X107" s="51"/>
    </row>
    <row r="108" spans="1:24" outlineLevel="1" x14ac:dyDescent="0.25"/>
    <row r="109" spans="1:24" outlineLevel="1" x14ac:dyDescent="0.25">
      <c r="D109" t="s">
        <v>104</v>
      </c>
      <c r="H109" s="9" t="s">
        <v>53</v>
      </c>
      <c r="M109" s="29">
        <f t="shared" ref="M109:W109" si="20">L114</f>
        <v>0</v>
      </c>
      <c r="N109" s="29">
        <f t="shared" ca="1" si="20"/>
        <v>22.5</v>
      </c>
      <c r="O109" s="29">
        <f t="shared" ca="1" si="20"/>
        <v>12.5</v>
      </c>
      <c r="P109" s="29">
        <f t="shared" ca="1" si="20"/>
        <v>2.5</v>
      </c>
      <c r="Q109" s="29">
        <f t="shared" ca="1" si="20"/>
        <v>23.877180000000003</v>
      </c>
      <c r="R109" s="29">
        <f t="shared" ca="1" si="20"/>
        <v>13.265100000000002</v>
      </c>
      <c r="S109" s="29">
        <f t="shared" ca="1" si="20"/>
        <v>2.6530200000000015</v>
      </c>
      <c r="T109" s="29">
        <f t="shared" ca="1" si="20"/>
        <v>25.338654433439999</v>
      </c>
      <c r="U109" s="29">
        <f t="shared" ca="1" si="20"/>
        <v>14.077030240799999</v>
      </c>
      <c r="V109" s="29">
        <f t="shared" ca="1" si="20"/>
        <v>2.8154060481599998</v>
      </c>
      <c r="W109" s="29">
        <f t="shared" ca="1" si="20"/>
        <v>26.889582794001996</v>
      </c>
    </row>
    <row r="110" spans="1:24" outlineLevel="1" x14ac:dyDescent="0.25"/>
    <row r="111" spans="1:24" outlineLevel="1" x14ac:dyDescent="0.25">
      <c r="B111" s="36" t="s">
        <v>110</v>
      </c>
      <c r="D111" t="s">
        <v>106</v>
      </c>
      <c r="H111" s="9" t="s">
        <v>53</v>
      </c>
      <c r="M111" s="26">
        <f>SUMIFS('C3_CalcsM'!$M43:$EC43,'C3_CalcsM'!$M$6:$EC$6,M$3)</f>
        <v>30</v>
      </c>
      <c r="N111" s="26">
        <f>SUMIFS('C3_CalcsM'!$M43:$EC43,'C3_CalcsM'!$M$6:$EC$6,N$3)</f>
        <v>0</v>
      </c>
      <c r="O111" s="26">
        <f>SUMIFS('C3_CalcsM'!$M43:$EC43,'C3_CalcsM'!$M$6:$EC$6,O$3)</f>
        <v>0</v>
      </c>
      <c r="P111" s="26">
        <f>SUMIFS('C3_CalcsM'!$M43:$EC43,'C3_CalcsM'!$M$6:$EC$6,P$3)</f>
        <v>31.83624</v>
      </c>
      <c r="Q111" s="26">
        <f>SUMIFS('C3_CalcsM'!$M43:$EC43,'C3_CalcsM'!$M$6:$EC$6,Q$3)</f>
        <v>0</v>
      </c>
      <c r="R111" s="26">
        <f>SUMIFS('C3_CalcsM'!$M43:$EC43,'C3_CalcsM'!$M$6:$EC$6,R$3)</f>
        <v>0</v>
      </c>
      <c r="S111" s="26">
        <f>SUMIFS('C3_CalcsM'!$M43:$EC43,'C3_CalcsM'!$M$6:$EC$6,S$3)</f>
        <v>33.784872577919998</v>
      </c>
      <c r="T111" s="26">
        <f>SUMIFS('C3_CalcsM'!$M43:$EC43,'C3_CalcsM'!$M$6:$EC$6,T$3)</f>
        <v>0</v>
      </c>
      <c r="U111" s="26">
        <f>SUMIFS('C3_CalcsM'!$M43:$EC43,'C3_CalcsM'!$M$6:$EC$6,U$3)</f>
        <v>0</v>
      </c>
      <c r="V111" s="26">
        <f>SUMIFS('C3_CalcsM'!$M43:$EC43,'C3_CalcsM'!$M$6:$EC$6,V$3)</f>
        <v>35.852777058669325</v>
      </c>
      <c r="W111" s="26">
        <f>SUMIFS('C3_CalcsM'!$M43:$EC43,'C3_CalcsM'!$M$6:$EC$6,W$3)</f>
        <v>0</v>
      </c>
    </row>
    <row r="112" spans="1:24" outlineLevel="1" x14ac:dyDescent="0.25">
      <c r="B112" s="36" t="s">
        <v>90</v>
      </c>
      <c r="D112" t="s">
        <v>17</v>
      </c>
      <c r="H112" s="9" t="s">
        <v>53</v>
      </c>
      <c r="M112" s="26">
        <f ca="1">SUMIFS('C3_CalcsM'!$M44:$EC44,'C3_CalcsM'!$M$6:$EC$6,M$3)</f>
        <v>-7.4999999999999991</v>
      </c>
      <c r="N112" s="26">
        <f ca="1">SUMIFS('C3_CalcsM'!$M44:$EC44,'C3_CalcsM'!$M$6:$EC$6,N$3)</f>
        <v>-10</v>
      </c>
      <c r="O112" s="26">
        <f ca="1">SUMIFS('C3_CalcsM'!$M44:$EC44,'C3_CalcsM'!$M$6:$EC$6,O$3)</f>
        <v>-10</v>
      </c>
      <c r="P112" s="26">
        <f ca="1">SUMIFS('C3_CalcsM'!$M44:$EC44,'C3_CalcsM'!$M$6:$EC$6,P$3)</f>
        <v>-10.459059999999999</v>
      </c>
      <c r="Q112" s="26">
        <f ca="1">SUMIFS('C3_CalcsM'!$M44:$EC44,'C3_CalcsM'!$M$6:$EC$6,Q$3)</f>
        <v>-10.612080000000001</v>
      </c>
      <c r="R112" s="26">
        <f ca="1">SUMIFS('C3_CalcsM'!$M44:$EC44,'C3_CalcsM'!$M$6:$EC$6,R$3)</f>
        <v>-10.612080000000001</v>
      </c>
      <c r="S112" s="26">
        <f ca="1">SUMIFS('C3_CalcsM'!$M44:$EC44,'C3_CalcsM'!$M$6:$EC$6,S$3)</f>
        <v>-11.099238144479999</v>
      </c>
      <c r="T112" s="26">
        <f ca="1">SUMIFS('C3_CalcsM'!$M44:$EC44,'C3_CalcsM'!$M$6:$EC$6,T$3)</f>
        <v>-11.261624192639999</v>
      </c>
      <c r="U112" s="26">
        <f ca="1">SUMIFS('C3_CalcsM'!$M44:$EC44,'C3_CalcsM'!$M$6:$EC$6,U$3)</f>
        <v>-11.261624192639999</v>
      </c>
      <c r="V112" s="26">
        <f ca="1">SUMIFS('C3_CalcsM'!$M44:$EC44,'C3_CalcsM'!$M$6:$EC$6,V$3)</f>
        <v>-11.778600312827329</v>
      </c>
      <c r="W112" s="26">
        <f ca="1">SUMIFS('C3_CalcsM'!$M44:$EC44,'C3_CalcsM'!$M$6:$EC$6,W$3)</f>
        <v>-2.9877314215557771</v>
      </c>
    </row>
    <row r="113" spans="1:24" outlineLevel="1" x14ac:dyDescent="0.25"/>
    <row r="114" spans="1:24" ht="15.75" outlineLevel="1" thickBot="1" x14ac:dyDescent="0.3">
      <c r="B114" s="36" t="s">
        <v>111</v>
      </c>
      <c r="D114" s="13" t="s">
        <v>105</v>
      </c>
      <c r="H114" s="9" t="s">
        <v>53</v>
      </c>
      <c r="L114" s="39"/>
      <c r="M114" s="30">
        <f t="shared" ref="M114:W114" ca="1" si="21">SUM(M109:M113)</f>
        <v>22.5</v>
      </c>
      <c r="N114" s="30">
        <f t="shared" ca="1" si="21"/>
        <v>12.5</v>
      </c>
      <c r="O114" s="30">
        <f t="shared" ca="1" si="21"/>
        <v>2.5</v>
      </c>
      <c r="P114" s="30">
        <f t="shared" ca="1" si="21"/>
        <v>23.877180000000003</v>
      </c>
      <c r="Q114" s="30">
        <f t="shared" ca="1" si="21"/>
        <v>13.265100000000002</v>
      </c>
      <c r="R114" s="30">
        <f t="shared" ca="1" si="21"/>
        <v>2.6530200000000015</v>
      </c>
      <c r="S114" s="30">
        <f t="shared" ca="1" si="21"/>
        <v>25.338654433439999</v>
      </c>
      <c r="T114" s="30">
        <f t="shared" ca="1" si="21"/>
        <v>14.077030240799999</v>
      </c>
      <c r="U114" s="30">
        <f t="shared" ca="1" si="21"/>
        <v>2.8154060481599998</v>
      </c>
      <c r="V114" s="30">
        <f t="shared" ca="1" si="21"/>
        <v>26.889582794001996</v>
      </c>
      <c r="W114" s="30">
        <f t="shared" ca="1" si="21"/>
        <v>23.901851372446217</v>
      </c>
    </row>
    <row r="115" spans="1:24" ht="15.75" outlineLevel="1" thickTop="1" x14ac:dyDescent="0.25"/>
    <row r="116" spans="1:24" outlineLevel="1" x14ac:dyDescent="0.25">
      <c r="D116" s="16" t="s">
        <v>112</v>
      </c>
      <c r="H116" s="9" t="s">
        <v>53</v>
      </c>
      <c r="M116" s="29">
        <f ca="1">_xlfn.XLOOKUP(M$5,'C3_CalcsM'!$M$5:$EC$5,'C3_CalcsM'!$M46:$EC46)</f>
        <v>22.500000000000011</v>
      </c>
      <c r="N116" s="29">
        <f ca="1">_xlfn.XLOOKUP(N$5,'C3_CalcsM'!$M$5:$EC$5,'C3_CalcsM'!$M46:$EC46)</f>
        <v>12.500000000000016</v>
      </c>
      <c r="O116" s="29">
        <f ca="1">_xlfn.XLOOKUP(O$5,'C3_CalcsM'!$M$5:$EC$5,'C3_CalcsM'!$M46:$EC46)</f>
        <v>2.5000000000000142</v>
      </c>
      <c r="P116" s="29">
        <f ca="1">_xlfn.XLOOKUP(P$5,'C3_CalcsM'!$M$5:$EC$5,'C3_CalcsM'!$M46:$EC46)</f>
        <v>23.877179999999999</v>
      </c>
      <c r="Q116" s="29">
        <f ca="1">_xlfn.XLOOKUP(Q$5,'C3_CalcsM'!$M$5:$EC$5,'C3_CalcsM'!$M46:$EC46)</f>
        <v>13.265099999999986</v>
      </c>
      <c r="R116" s="29">
        <f ca="1">_xlfn.XLOOKUP(R$5,'C3_CalcsM'!$M$5:$EC$5,'C3_CalcsM'!$M46:$EC46)</f>
        <v>2.6530199999999873</v>
      </c>
      <c r="S116" s="29">
        <f ca="1">_xlfn.XLOOKUP(S$5,'C3_CalcsM'!$M$5:$EC$5,'C3_CalcsM'!$M46:$EC46)</f>
        <v>25.338654433439984</v>
      </c>
      <c r="T116" s="29">
        <f ca="1">_xlfn.XLOOKUP(T$5,'C3_CalcsM'!$M$5:$EC$5,'C3_CalcsM'!$M46:$EC46)</f>
        <v>14.077030240799985</v>
      </c>
      <c r="U116" s="29">
        <f ca="1">_xlfn.XLOOKUP(U$5,'C3_CalcsM'!$M$5:$EC$5,'C3_CalcsM'!$M46:$EC46)</f>
        <v>2.8154060481599856</v>
      </c>
      <c r="V116" s="29">
        <f ca="1">_xlfn.XLOOKUP(V$5,'C3_CalcsM'!$M$5:$EC$5,'C3_CalcsM'!$M46:$EC46)</f>
        <v>26.889582794001974</v>
      </c>
      <c r="W116" s="29">
        <f ca="1">_xlfn.XLOOKUP(W$5,'C3_CalcsM'!$M$5:$EC$5,'C3_CalcsM'!$M46:$EC46)</f>
        <v>23.901851372446199</v>
      </c>
    </row>
    <row r="117" spans="1:24" outlineLevel="1" x14ac:dyDescent="0.25">
      <c r="A117" s="3">
        <f ca="1">SUM(M117:X117)</f>
        <v>0</v>
      </c>
      <c r="D117" s="16" t="s">
        <v>109</v>
      </c>
      <c r="H117" s="9" t="s">
        <v>83</v>
      </c>
      <c r="M117" s="3">
        <f t="shared" ref="M117:W117" ca="1" si="22">IFERROR((ABS(M114-M116)&gt;rTolerance)*1,1)</f>
        <v>0</v>
      </c>
      <c r="N117" s="3">
        <f t="shared" ca="1" si="22"/>
        <v>0</v>
      </c>
      <c r="O117" s="3">
        <f t="shared" ca="1" si="22"/>
        <v>0</v>
      </c>
      <c r="P117" s="3">
        <f t="shared" ca="1" si="22"/>
        <v>0</v>
      </c>
      <c r="Q117" s="3">
        <f t="shared" ca="1" si="22"/>
        <v>0</v>
      </c>
      <c r="R117" s="3">
        <f t="shared" ca="1" si="22"/>
        <v>0</v>
      </c>
      <c r="S117" s="3">
        <f t="shared" ca="1" si="22"/>
        <v>0</v>
      </c>
      <c r="T117" s="3">
        <f t="shared" ca="1" si="22"/>
        <v>0</v>
      </c>
      <c r="U117" s="3">
        <f t="shared" ca="1" si="22"/>
        <v>0</v>
      </c>
      <c r="V117" s="3">
        <f t="shared" ca="1" si="22"/>
        <v>0</v>
      </c>
      <c r="W117" s="3">
        <f t="shared" ca="1" si="22"/>
        <v>0</v>
      </c>
    </row>
    <row r="118" spans="1:24" outlineLevel="1" x14ac:dyDescent="0.25"/>
    <row r="120" spans="1:24" ht="18.75" x14ac:dyDescent="0.3">
      <c r="A120" s="51"/>
      <c r="B120" s="51" t="s">
        <v>1</v>
      </c>
      <c r="C120" s="51"/>
      <c r="D120" s="51"/>
      <c r="E120" s="51"/>
      <c r="F120" s="51"/>
      <c r="G120" s="51"/>
      <c r="H120" s="51"/>
      <c r="I120" s="51"/>
      <c r="J120" s="51"/>
      <c r="K120" s="51"/>
      <c r="L120" s="51"/>
      <c r="M120" s="51"/>
      <c r="N120" s="51"/>
      <c r="O120" s="51"/>
      <c r="P120" s="51"/>
      <c r="Q120" s="51"/>
      <c r="R120" s="51"/>
      <c r="S120" s="51"/>
      <c r="T120" s="51"/>
      <c r="U120" s="51"/>
      <c r="V120" s="51"/>
      <c r="W120" s="51"/>
      <c r="X120" s="51"/>
    </row>
  </sheetData>
  <dataConsolidate/>
  <conditionalFormatting sqref="A2:A3 A104 M104:W104 A117 M117:W117">
    <cfRule type="expression" dxfId="4" priority="3" stopIfTrue="1">
      <formula>A2=0</formula>
    </cfRule>
  </conditionalFormatting>
  <conditionalFormatting sqref="J11:J12 J14 M16:W17 J17 M19:W19 J21 M23:W23">
    <cfRule type="expression" dxfId="3" priority="1">
      <formula>$J$33=0</formula>
    </cfRule>
  </conditionalFormatting>
  <conditionalFormatting sqref="J28 M28:W28">
    <cfRule type="expression" dxfId="2" priority="2">
      <formula>$J$33=1</formula>
    </cfRule>
  </conditionalFormatting>
  <dataValidations count="1">
    <dataValidation type="list" allowBlank="1" showInputMessage="1" showErrorMessage="1" sqref="B44 B51 B62 B73 B84 B91 B111:B112 B114 B98:B99 B101" xr:uid="{ED25B7F6-FDFA-4B85-9571-AE4473735AFB}">
      <formula1>rStatementTags</formula1>
    </dataValidation>
  </dataValidations>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350D-696D-47BC-935B-0A06BA50C40A}">
  <sheetPr codeName="Sheet9">
    <tabColor rgb="FF00B05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0839-BC64-4644-8695-C3BCE96804A0}">
  <sheetPr codeName="Sheet10">
    <tabColor rgb="FF00B050"/>
    <outlinePr summaryBelow="0" summaryRight="0"/>
  </sheetPr>
  <dimension ref="A1:X134"/>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 ca="1">Model_Error</f>
        <v>0</v>
      </c>
      <c r="B2" t="str" cm="1">
        <f t="array" aca="1" ref="B2" ca="1">_xlfn.TEXTAFTER(CELL("filename",A1),"]")</f>
        <v>O1_Financial Statements</v>
      </c>
      <c r="D2"/>
      <c r="E2"/>
      <c r="G2"/>
      <c r="H2"/>
      <c r="I2"/>
      <c r="J2"/>
      <c r="K2"/>
      <c r="M2" s="11">
        <f>'C2_TimelineA'!M2</f>
        <v>1</v>
      </c>
      <c r="N2" s="11">
        <f>'C2_TimelineA'!N2</f>
        <v>2</v>
      </c>
      <c r="O2" s="11">
        <f>'C2_TimelineA'!O2</f>
        <v>3</v>
      </c>
      <c r="P2" s="11">
        <f>'C2_TimelineA'!P2</f>
        <v>4</v>
      </c>
      <c r="Q2" s="11">
        <f>'C2_TimelineA'!Q2</f>
        <v>5</v>
      </c>
      <c r="R2" s="11">
        <f>'C2_TimelineA'!R2</f>
        <v>6</v>
      </c>
      <c r="S2" s="11">
        <f>'C2_TimelineA'!S2</f>
        <v>7</v>
      </c>
      <c r="T2" s="11">
        <f>'C2_TimelineA'!T2</f>
        <v>8</v>
      </c>
      <c r="U2" s="11">
        <f>'C2_TimelineA'!U2</f>
        <v>9</v>
      </c>
      <c r="V2" s="11">
        <f>'C2_TimelineA'!V2</f>
        <v>10</v>
      </c>
      <c r="W2" s="11">
        <f>'C2_TimelineA'!W2</f>
        <v>11</v>
      </c>
    </row>
    <row r="3" spans="1:24" x14ac:dyDescent="0.25">
      <c r="A3" s="3">
        <f ca="1">SUM(A4:A134)</f>
        <v>0</v>
      </c>
      <c r="M3" s="6">
        <f>'C2_TimelineA'!M3</f>
        <v>2027</v>
      </c>
      <c r="N3" s="6">
        <f>'C2_TimelineA'!N3</f>
        <v>2028</v>
      </c>
      <c r="O3" s="6">
        <f>'C2_TimelineA'!O3</f>
        <v>2029</v>
      </c>
      <c r="P3" s="6">
        <f>'C2_TimelineA'!P3</f>
        <v>2030</v>
      </c>
      <c r="Q3" s="6">
        <f>'C2_TimelineA'!Q3</f>
        <v>2031</v>
      </c>
      <c r="R3" s="6">
        <f>'C2_TimelineA'!R3</f>
        <v>2032</v>
      </c>
      <c r="S3" s="6">
        <f>'C2_TimelineA'!S3</f>
        <v>2033</v>
      </c>
      <c r="T3" s="6">
        <f>'C2_TimelineA'!T3</f>
        <v>2034</v>
      </c>
      <c r="U3" s="6">
        <f>'C2_TimelineA'!U3</f>
        <v>2035</v>
      </c>
      <c r="V3" s="6">
        <f>'C2_TimelineA'!V3</f>
        <v>2036</v>
      </c>
      <c r="W3" s="6">
        <f>'C2_TimelineA'!W3</f>
        <v>2037</v>
      </c>
    </row>
    <row r="4" spans="1:24" x14ac:dyDescent="0.25">
      <c r="M4" s="8">
        <f>'C2_TimelineA'!M4</f>
        <v>46478</v>
      </c>
      <c r="N4" s="8">
        <f>'C2_TimelineA'!N4</f>
        <v>46753</v>
      </c>
      <c r="O4" s="8">
        <f>'C2_TimelineA'!O4</f>
        <v>47119</v>
      </c>
      <c r="P4" s="8">
        <f>'C2_TimelineA'!P4</f>
        <v>47484</v>
      </c>
      <c r="Q4" s="8">
        <f>'C2_TimelineA'!Q4</f>
        <v>47849</v>
      </c>
      <c r="R4" s="8">
        <f>'C2_TimelineA'!R4</f>
        <v>48214</v>
      </c>
      <c r="S4" s="8">
        <f>'C2_TimelineA'!S4</f>
        <v>48580</v>
      </c>
      <c r="T4" s="8">
        <f>'C2_TimelineA'!T4</f>
        <v>48945</v>
      </c>
      <c r="U4" s="8">
        <f>'C2_TimelineA'!U4</f>
        <v>49310</v>
      </c>
      <c r="V4" s="8">
        <f>'C2_TimelineA'!V4</f>
        <v>49675</v>
      </c>
      <c r="W4" s="8">
        <f>'C2_TimelineA'!W4</f>
        <v>50041</v>
      </c>
    </row>
    <row r="5" spans="1:24" x14ac:dyDescent="0.25">
      <c r="M5" s="8">
        <f>'C2_TimelineA'!M5</f>
        <v>46752</v>
      </c>
      <c r="N5" s="8">
        <f>'C2_TimelineA'!N5</f>
        <v>47118</v>
      </c>
      <c r="O5" s="8">
        <f>'C2_TimelineA'!O5</f>
        <v>47483</v>
      </c>
      <c r="P5" s="8">
        <f>'C2_TimelineA'!P5</f>
        <v>47848</v>
      </c>
      <c r="Q5" s="8">
        <f>'C2_TimelineA'!Q5</f>
        <v>48213</v>
      </c>
      <c r="R5" s="8">
        <f>'C2_TimelineA'!R5</f>
        <v>48579</v>
      </c>
      <c r="S5" s="8">
        <f>'C2_TimelineA'!S5</f>
        <v>48944</v>
      </c>
      <c r="T5" s="8">
        <f>'C2_TimelineA'!T5</f>
        <v>49309</v>
      </c>
      <c r="U5" s="8">
        <f>'C2_TimelineA'!U5</f>
        <v>49674</v>
      </c>
      <c r="V5" s="8">
        <f>'C2_TimelineA'!V5</f>
        <v>50040</v>
      </c>
      <c r="W5" s="8">
        <f>'C2_TimelineA'!W5</f>
        <v>50130</v>
      </c>
    </row>
    <row r="6" spans="1:24" ht="17.25" x14ac:dyDescent="0.3">
      <c r="E6" s="5"/>
      <c r="G6" s="7"/>
      <c r="H6" s="7"/>
      <c r="I6" s="7"/>
      <c r="J6" s="38" t="s">
        <v>97</v>
      </c>
      <c r="K6" s="7"/>
      <c r="M6" s="28">
        <f>'C2_TimelineA'!M6</f>
        <v>0.75342465753424659</v>
      </c>
      <c r="N6" s="28">
        <f>'C2_TimelineA'!N6</f>
        <v>1</v>
      </c>
      <c r="O6" s="28">
        <f>'C2_TimelineA'!O6</f>
        <v>1</v>
      </c>
      <c r="P6" s="28">
        <f>'C2_TimelineA'!P6</f>
        <v>1</v>
      </c>
      <c r="Q6" s="28">
        <f>'C2_TimelineA'!Q6</f>
        <v>1</v>
      </c>
      <c r="R6" s="28">
        <f>'C2_TimelineA'!R6</f>
        <v>1</v>
      </c>
      <c r="S6" s="28">
        <f>'C2_TimelineA'!S6</f>
        <v>1</v>
      </c>
      <c r="T6" s="28">
        <f>'C2_TimelineA'!T6</f>
        <v>1</v>
      </c>
      <c r="U6" s="28">
        <f>'C2_TimelineA'!U6</f>
        <v>1</v>
      </c>
      <c r="V6" s="28">
        <f>'C2_TimelineA'!V6</f>
        <v>1</v>
      </c>
      <c r="W6" s="28">
        <f>'C2_TimelineA'!W6</f>
        <v>0.24657534246575341</v>
      </c>
    </row>
    <row r="7" spans="1:24" s="4" customFormat="1" ht="17.25" x14ac:dyDescent="0.3">
      <c r="H7" s="7"/>
    </row>
    <row r="8" spans="1:24" s="4" customFormat="1" x14ac:dyDescent="0.25">
      <c r="H8" s="9" t="s">
        <v>0</v>
      </c>
    </row>
    <row r="9" spans="1:24" ht="18.75" x14ac:dyDescent="0.3">
      <c r="A9" s="51"/>
      <c r="B9" s="51"/>
      <c r="C9" s="51" t="s">
        <v>10</v>
      </c>
      <c r="D9" s="51"/>
      <c r="E9" s="51"/>
      <c r="F9" s="51"/>
      <c r="G9" s="51"/>
      <c r="H9" s="51"/>
      <c r="I9" s="51"/>
      <c r="J9" s="51"/>
      <c r="K9" s="51"/>
      <c r="L9" s="51"/>
      <c r="M9" s="51"/>
      <c r="N9" s="51"/>
      <c r="O9" s="51"/>
      <c r="P9" s="51"/>
      <c r="Q9" s="51"/>
      <c r="R9" s="51"/>
      <c r="S9" s="51"/>
      <c r="T9" s="51"/>
      <c r="U9" s="51"/>
      <c r="V9" s="51"/>
      <c r="W9" s="51"/>
      <c r="X9" s="51"/>
    </row>
    <row r="10" spans="1:24" outlineLevel="1" x14ac:dyDescent="0.25"/>
    <row r="11" spans="1:24" outlineLevel="1" x14ac:dyDescent="0.25">
      <c r="D11" s="13" t="s">
        <v>32</v>
      </c>
    </row>
    <row r="12" spans="1:24" outlineLevel="1" x14ac:dyDescent="0.25"/>
    <row r="13" spans="1:24" outlineLevel="1" x14ac:dyDescent="0.25">
      <c r="E13" t="s">
        <v>46</v>
      </c>
      <c r="H13" s="9" t="s">
        <v>53</v>
      </c>
      <c r="J13" s="12">
        <f>SUM(M13:X13)</f>
        <v>27971.780854558878</v>
      </c>
      <c r="M13" s="12">
        <f>'C4_CalcsA'!M44</f>
        <v>1920</v>
      </c>
      <c r="N13" s="12">
        <f>'C4_CalcsA'!N44</f>
        <v>2583.1499999999996</v>
      </c>
      <c r="O13" s="12">
        <f>'C4_CalcsA'!O44</f>
        <v>2645.2170000000001</v>
      </c>
      <c r="P13" s="12">
        <f>'C4_CalcsA'!P44</f>
        <v>2698.1213399999997</v>
      </c>
      <c r="Q13" s="12">
        <f>'C4_CalcsA'!Q44</f>
        <v>2752.0837667999999</v>
      </c>
      <c r="R13" s="12">
        <f>'C4_CalcsA'!R44</f>
        <v>2820.9264521760001</v>
      </c>
      <c r="S13" s="12">
        <f>'C4_CalcsA'!S44</f>
        <v>2852.0063267860801</v>
      </c>
      <c r="T13" s="12">
        <f>'C4_CalcsA'!T44</f>
        <v>2909.0464533218014</v>
      </c>
      <c r="U13" s="12">
        <f>'C4_CalcsA'!U44</f>
        <v>2978.9439761982599</v>
      </c>
      <c r="V13" s="12">
        <f>'C4_CalcsA'!V44</f>
        <v>3053.4615128300043</v>
      </c>
      <c r="W13" s="12">
        <f>'C4_CalcsA'!W44</f>
        <v>758.8240264467363</v>
      </c>
    </row>
    <row r="14" spans="1:24" outlineLevel="1" x14ac:dyDescent="0.25">
      <c r="E14" t="s">
        <v>47</v>
      </c>
      <c r="H14" s="9" t="s">
        <v>53</v>
      </c>
      <c r="J14" s="12">
        <f>SUM(M14:X14)</f>
        <v>330.11158871538458</v>
      </c>
      <c r="M14" s="12">
        <f>'C4_CalcsA'!M51</f>
        <v>22.602739726027398</v>
      </c>
      <c r="N14" s="12">
        <f>'C4_CalcsA'!N51</f>
        <v>30.6</v>
      </c>
      <c r="O14" s="12">
        <f>'C4_CalcsA'!O51</f>
        <v>31.212</v>
      </c>
      <c r="P14" s="12">
        <f>'C4_CalcsA'!P51</f>
        <v>31.836239999999997</v>
      </c>
      <c r="Q14" s="12">
        <f>'C4_CalcsA'!Q51</f>
        <v>32.4729648</v>
      </c>
      <c r="R14" s="12">
        <f>'C4_CalcsA'!R51</f>
        <v>33.122424096000003</v>
      </c>
      <c r="S14" s="12">
        <f>'C4_CalcsA'!S51</f>
        <v>33.784872577920005</v>
      </c>
      <c r="T14" s="12">
        <f>'C4_CalcsA'!T51</f>
        <v>34.460570029478397</v>
      </c>
      <c r="U14" s="12">
        <f>'C4_CalcsA'!U51</f>
        <v>35.149781430067968</v>
      </c>
      <c r="V14" s="12">
        <f>'C4_CalcsA'!V51</f>
        <v>35.852777058669325</v>
      </c>
      <c r="W14" s="12">
        <f>'C4_CalcsA'!W51</f>
        <v>9.0172189972214909</v>
      </c>
    </row>
    <row r="15" spans="1:24" outlineLevel="1" x14ac:dyDescent="0.25"/>
    <row r="16" spans="1:24" ht="15.75" outlineLevel="1" thickBot="1" x14ac:dyDescent="0.3">
      <c r="D16" s="13" t="str">
        <f>"Total "&amp;D11</f>
        <v>Total Revenue</v>
      </c>
      <c r="H16" s="9" t="s">
        <v>53</v>
      </c>
      <c r="J16" s="17">
        <f t="shared" ref="J16" si="0">SUM(J13:J15)</f>
        <v>28301.892443274261</v>
      </c>
      <c r="M16" s="17">
        <f t="shared" ref="M16:W16" si="1">SUM(M13:M15)</f>
        <v>1942.6027397260275</v>
      </c>
      <c r="N16" s="17">
        <f t="shared" si="1"/>
        <v>2613.7499999999995</v>
      </c>
      <c r="O16" s="17">
        <f t="shared" si="1"/>
        <v>2676.4290000000001</v>
      </c>
      <c r="P16" s="17">
        <f t="shared" si="1"/>
        <v>2729.9575799999998</v>
      </c>
      <c r="Q16" s="17">
        <f t="shared" si="1"/>
        <v>2784.5567315999997</v>
      </c>
      <c r="R16" s="17">
        <f t="shared" si="1"/>
        <v>2854.0488762720001</v>
      </c>
      <c r="S16" s="17">
        <f t="shared" si="1"/>
        <v>2885.791199364</v>
      </c>
      <c r="T16" s="17">
        <f t="shared" si="1"/>
        <v>2943.5070233512797</v>
      </c>
      <c r="U16" s="17">
        <f t="shared" si="1"/>
        <v>3014.0937576283277</v>
      </c>
      <c r="V16" s="17">
        <f t="shared" si="1"/>
        <v>3089.3142898886736</v>
      </c>
      <c r="W16" s="17">
        <f t="shared" si="1"/>
        <v>767.84124544395775</v>
      </c>
    </row>
    <row r="17" spans="4:23" ht="15.75" outlineLevel="1" thickTop="1" x14ac:dyDescent="0.25"/>
    <row r="18" spans="4:23" outlineLevel="1" x14ac:dyDescent="0.25">
      <c r="D18" s="13" t="s">
        <v>91</v>
      </c>
    </row>
    <row r="19" spans="4:23" outlineLevel="1" x14ac:dyDescent="0.25"/>
    <row r="20" spans="4:23" outlineLevel="1" x14ac:dyDescent="0.25">
      <c r="E20" t="s">
        <v>20</v>
      </c>
      <c r="H20" s="9" t="s">
        <v>53</v>
      </c>
      <c r="J20" s="12">
        <f t="shared" ref="J20:J23" si="2">SUM(M20:X20)</f>
        <v>-8661.5104578653172</v>
      </c>
      <c r="M20" s="12">
        <f>'C4_CalcsA'!M62</f>
        <v>-565.06849315068484</v>
      </c>
      <c r="N20" s="12">
        <f>'C4_CalcsA'!N62</f>
        <v>-772.5</v>
      </c>
      <c r="O20" s="12">
        <f>'C4_CalcsA'!O62</f>
        <v>-795.67499999999995</v>
      </c>
      <c r="P20" s="12">
        <f>'C4_CalcsA'!P62</f>
        <v>-819.54525000000012</v>
      </c>
      <c r="Q20" s="12">
        <f>'C4_CalcsA'!Q62</f>
        <v>-844.13160749999986</v>
      </c>
      <c r="R20" s="12">
        <f>'C4_CalcsA'!R62</f>
        <v>-869.45555572499995</v>
      </c>
      <c r="S20" s="12">
        <f>'C4_CalcsA'!S62</f>
        <v>-895.53922239674989</v>
      </c>
      <c r="T20" s="12">
        <f>'C4_CalcsA'!T62</f>
        <v>-922.40539906865251</v>
      </c>
      <c r="U20" s="12">
        <f>'C4_CalcsA'!U62</f>
        <v>-950.07756104071188</v>
      </c>
      <c r="V20" s="12">
        <f>'C4_CalcsA'!V62</f>
        <v>-978.57988787193335</v>
      </c>
      <c r="W20" s="12">
        <f>'C4_CalcsA'!W62</f>
        <v>-248.53248111158416</v>
      </c>
    </row>
    <row r="21" spans="4:23" outlineLevel="1" x14ac:dyDescent="0.25">
      <c r="E21" t="s">
        <v>48</v>
      </c>
      <c r="H21" s="9" t="s">
        <v>53</v>
      </c>
      <c r="J21" s="12">
        <f t="shared" si="2"/>
        <v>-165.05579435769229</v>
      </c>
      <c r="M21" s="12">
        <f>'C4_CalcsA'!M73</f>
        <v>-11.301369863013699</v>
      </c>
      <c r="N21" s="12">
        <f>'C4_CalcsA'!N73</f>
        <v>-15.299999999999999</v>
      </c>
      <c r="O21" s="12">
        <f>'C4_CalcsA'!O73</f>
        <v>-15.606</v>
      </c>
      <c r="P21" s="12">
        <f>'C4_CalcsA'!P73</f>
        <v>-15.918119999999998</v>
      </c>
      <c r="Q21" s="12">
        <f>'C4_CalcsA'!Q73</f>
        <v>-16.2364824</v>
      </c>
      <c r="R21" s="12">
        <f>'C4_CalcsA'!R73</f>
        <v>-16.561212048000002</v>
      </c>
      <c r="S21" s="12">
        <f>'C4_CalcsA'!S73</f>
        <v>-16.892436288960003</v>
      </c>
      <c r="T21" s="12">
        <f>'C4_CalcsA'!T73</f>
        <v>-17.230285014739199</v>
      </c>
      <c r="U21" s="12">
        <f>'C4_CalcsA'!U73</f>
        <v>-17.57489071503398</v>
      </c>
      <c r="V21" s="12">
        <f>'C4_CalcsA'!V73</f>
        <v>-17.926388529334663</v>
      </c>
      <c r="W21" s="12">
        <f>'C4_CalcsA'!W73</f>
        <v>-4.5086094986107454</v>
      </c>
    </row>
    <row r="22" spans="4:23" outlineLevel="1" x14ac:dyDescent="0.25">
      <c r="E22" t="s">
        <v>49</v>
      </c>
      <c r="H22" s="9" t="s">
        <v>53</v>
      </c>
      <c r="J22" s="12">
        <f t="shared" si="2"/>
        <v>-11188.712341823555</v>
      </c>
      <c r="M22" s="12">
        <f>'C4_CalcsA'!M84</f>
        <v>-768</v>
      </c>
      <c r="N22" s="12">
        <f>'C4_CalcsA'!N84</f>
        <v>-1033.26</v>
      </c>
      <c r="O22" s="12">
        <f>'C4_CalcsA'!O84</f>
        <v>-1058.0868</v>
      </c>
      <c r="P22" s="12">
        <f>'C4_CalcsA'!P84</f>
        <v>-1079.2485359999998</v>
      </c>
      <c r="Q22" s="12">
        <f>'C4_CalcsA'!Q84</f>
        <v>-1100.8335067200001</v>
      </c>
      <c r="R22" s="12">
        <f>'C4_CalcsA'!R84</f>
        <v>-1128.3705808704001</v>
      </c>
      <c r="S22" s="12">
        <f>'C4_CalcsA'!S84</f>
        <v>-1140.8025307144321</v>
      </c>
      <c r="T22" s="12">
        <f>'C4_CalcsA'!T84</f>
        <v>-1163.6185813287204</v>
      </c>
      <c r="U22" s="12">
        <f>'C4_CalcsA'!U84</f>
        <v>-1191.577590479304</v>
      </c>
      <c r="V22" s="12">
        <f>'C4_CalcsA'!V84</f>
        <v>-1221.3846051320018</v>
      </c>
      <c r="W22" s="12">
        <f>'C4_CalcsA'!W84</f>
        <v>-303.52961057869453</v>
      </c>
    </row>
    <row r="23" spans="4:23" outlineLevel="1" x14ac:dyDescent="0.25">
      <c r="E23" t="s">
        <v>81</v>
      </c>
      <c r="H23" s="9" t="s">
        <v>53</v>
      </c>
      <c r="J23" s="12">
        <f t="shared" si="2"/>
        <v>-550.18598119230762</v>
      </c>
      <c r="M23" s="12">
        <f>'C4_CalcsA'!M91</f>
        <v>-37.671232876712331</v>
      </c>
      <c r="N23" s="12">
        <f>'C4_CalcsA'!N91</f>
        <v>-51</v>
      </c>
      <c r="O23" s="12">
        <f>'C4_CalcsA'!O91</f>
        <v>-52.019999999999996</v>
      </c>
      <c r="P23" s="12">
        <f>'C4_CalcsA'!P91</f>
        <v>-53.060399999999994</v>
      </c>
      <c r="Q23" s="12">
        <f>'C4_CalcsA'!Q91</f>
        <v>-54.121608000000002</v>
      </c>
      <c r="R23" s="12">
        <f>'C4_CalcsA'!R91</f>
        <v>-55.204040159999998</v>
      </c>
      <c r="S23" s="12">
        <f>'C4_CalcsA'!S91</f>
        <v>-56.308120963200004</v>
      </c>
      <c r="T23" s="12">
        <f>'C4_CalcsA'!T91</f>
        <v>-57.434283382463988</v>
      </c>
      <c r="U23" s="12">
        <f>'C4_CalcsA'!U91</f>
        <v>-58.582969050113277</v>
      </c>
      <c r="V23" s="12">
        <f>'C4_CalcsA'!V91</f>
        <v>-59.754628431115542</v>
      </c>
      <c r="W23" s="12">
        <f>'C4_CalcsA'!W91</f>
        <v>-15.028698328702484</v>
      </c>
    </row>
    <row r="24" spans="4:23" outlineLevel="1" x14ac:dyDescent="0.25"/>
    <row r="25" spans="4:23" ht="15.75" outlineLevel="1" thickBot="1" x14ac:dyDescent="0.3">
      <c r="D25" s="13" t="str">
        <f>"Total "&amp;D18</f>
        <v>Total Costs</v>
      </c>
      <c r="H25" s="9" t="s">
        <v>53</v>
      </c>
      <c r="J25" s="17">
        <f>SUM(J20:J24)</f>
        <v>-20565.464575238868</v>
      </c>
      <c r="M25" s="17">
        <f>SUM(M20:M24)</f>
        <v>-1382.041095890411</v>
      </c>
      <c r="N25" s="17">
        <f t="shared" ref="N25:W25" si="3">SUM(N20:N24)</f>
        <v>-1872.06</v>
      </c>
      <c r="O25" s="17">
        <f t="shared" si="3"/>
        <v>-1921.3878</v>
      </c>
      <c r="P25" s="17">
        <f t="shared" si="3"/>
        <v>-1967.7723060000001</v>
      </c>
      <c r="Q25" s="17">
        <f t="shared" si="3"/>
        <v>-2015.3232046199998</v>
      </c>
      <c r="R25" s="17">
        <f t="shared" si="3"/>
        <v>-2069.5913888034002</v>
      </c>
      <c r="S25" s="17">
        <f t="shared" si="3"/>
        <v>-2109.542310363342</v>
      </c>
      <c r="T25" s="17">
        <f t="shared" si="3"/>
        <v>-2160.688548794576</v>
      </c>
      <c r="U25" s="17">
        <f t="shared" si="3"/>
        <v>-2217.8130112851632</v>
      </c>
      <c r="V25" s="17">
        <f t="shared" si="3"/>
        <v>-2277.6455099643854</v>
      </c>
      <c r="W25" s="17">
        <f t="shared" si="3"/>
        <v>-571.59939951759191</v>
      </c>
    </row>
    <row r="26" spans="4:23" ht="15.75" outlineLevel="1" thickTop="1" x14ac:dyDescent="0.25"/>
    <row r="27" spans="4:23" ht="15.75" outlineLevel="1" thickBot="1" x14ac:dyDescent="0.3">
      <c r="D27" s="13" t="s">
        <v>33</v>
      </c>
      <c r="H27" s="9" t="s">
        <v>53</v>
      </c>
      <c r="J27" s="17">
        <f>SUM(J16,J25)</f>
        <v>7736.4278680353927</v>
      </c>
      <c r="M27" s="17">
        <f>SUM(M16,M25)</f>
        <v>560.56164383561645</v>
      </c>
      <c r="N27" s="17">
        <f t="shared" ref="N27:W27" si="4">SUM(N16,N25)</f>
        <v>741.6899999999996</v>
      </c>
      <c r="O27" s="17">
        <f t="shared" si="4"/>
        <v>755.04120000000012</v>
      </c>
      <c r="P27" s="17">
        <f t="shared" si="4"/>
        <v>762.18527399999971</v>
      </c>
      <c r="Q27" s="17">
        <f t="shared" si="4"/>
        <v>769.23352697999985</v>
      </c>
      <c r="R27" s="17">
        <f t="shared" si="4"/>
        <v>784.45748746859999</v>
      </c>
      <c r="S27" s="17">
        <f t="shared" si="4"/>
        <v>776.24888900065798</v>
      </c>
      <c r="T27" s="17">
        <f t="shared" si="4"/>
        <v>782.81847455670368</v>
      </c>
      <c r="U27" s="17">
        <f t="shared" si="4"/>
        <v>796.28074634316454</v>
      </c>
      <c r="V27" s="17">
        <f t="shared" si="4"/>
        <v>811.66877992428817</v>
      </c>
      <c r="W27" s="17">
        <f t="shared" si="4"/>
        <v>196.24184592636584</v>
      </c>
    </row>
    <row r="28" spans="4:23" s="16" customFormat="1" ht="15.75" outlineLevel="1" thickTop="1" x14ac:dyDescent="0.25">
      <c r="D28" s="16" t="s">
        <v>93</v>
      </c>
      <c r="H28" s="9" t="s">
        <v>16</v>
      </c>
      <c r="J28" s="37">
        <f>J27/J$16</f>
        <v>0.27335373009213376</v>
      </c>
      <c r="M28" s="37">
        <f>M27/M$16</f>
        <v>0.28856216063747264</v>
      </c>
      <c r="N28" s="37">
        <f t="shared" ref="N28:W28" si="5">N27/N$16</f>
        <v>0.28376470588235286</v>
      </c>
      <c r="O28" s="37">
        <f t="shared" si="5"/>
        <v>0.28210768901398098</v>
      </c>
      <c r="P28" s="37">
        <f t="shared" si="5"/>
        <v>0.2791930832859314</v>
      </c>
      <c r="Q28" s="37">
        <f t="shared" si="5"/>
        <v>0.27624990299192076</v>
      </c>
      <c r="R28" s="37">
        <f t="shared" si="5"/>
        <v>0.27485776224451686</v>
      </c>
      <c r="S28" s="37">
        <f t="shared" si="5"/>
        <v>0.26898997029713573</v>
      </c>
      <c r="T28" s="37">
        <f t="shared" si="5"/>
        <v>0.26594754771994361</v>
      </c>
      <c r="U28" s="37">
        <f t="shared" si="5"/>
        <v>0.26418579194090058</v>
      </c>
      <c r="V28" s="37">
        <f t="shared" si="5"/>
        <v>0.2627342846213091</v>
      </c>
      <c r="W28" s="37">
        <f t="shared" si="5"/>
        <v>0.25557606743683176</v>
      </c>
    </row>
    <row r="29" spans="4:23" outlineLevel="1" x14ac:dyDescent="0.25"/>
    <row r="30" spans="4:23" outlineLevel="1" x14ac:dyDescent="0.25">
      <c r="E30" t="s">
        <v>152</v>
      </c>
      <c r="H30" s="9" t="s">
        <v>53</v>
      </c>
      <c r="J30" s="12">
        <f ca="1">SUM(M30:X30)</f>
        <v>-500</v>
      </c>
      <c r="M30" s="12">
        <f ca="1">'C4_CalcsA'!M99</f>
        <v>-37.5</v>
      </c>
      <c r="N30" s="12">
        <f ca="1">'C4_CalcsA'!N99</f>
        <v>-49.999999999999993</v>
      </c>
      <c r="O30" s="12">
        <f ca="1">'C4_CalcsA'!O99</f>
        <v>-49.999999999999993</v>
      </c>
      <c r="P30" s="12">
        <f ca="1">'C4_CalcsA'!P99</f>
        <v>-49.999999999999993</v>
      </c>
      <c r="Q30" s="12">
        <f ca="1">'C4_CalcsA'!Q99</f>
        <v>-49.999999999999993</v>
      </c>
      <c r="R30" s="12">
        <f ca="1">'C4_CalcsA'!R99</f>
        <v>-49.999999999999993</v>
      </c>
      <c r="S30" s="12">
        <f ca="1">'C4_CalcsA'!S99</f>
        <v>-49.999999999999993</v>
      </c>
      <c r="T30" s="12">
        <f ca="1">'C4_CalcsA'!T99</f>
        <v>-49.999999999999993</v>
      </c>
      <c r="U30" s="12">
        <f ca="1">'C4_CalcsA'!U99</f>
        <v>-49.999999999999993</v>
      </c>
      <c r="V30" s="12">
        <f ca="1">'C4_CalcsA'!V99</f>
        <v>-49.999999999999993</v>
      </c>
      <c r="W30" s="12">
        <f ca="1">'C4_CalcsA'!W99</f>
        <v>-12.5</v>
      </c>
    </row>
    <row r="31" spans="4:23" outlineLevel="1" x14ac:dyDescent="0.25">
      <c r="E31" t="s">
        <v>153</v>
      </c>
      <c r="H31" s="9" t="s">
        <v>53</v>
      </c>
      <c r="J31" s="12">
        <f ca="1">SUM(M31:X31)</f>
        <v>-107.5720382641431</v>
      </c>
      <c r="M31" s="12">
        <f ca="1">'C4_CalcsA'!M112</f>
        <v>-7.4999999999999991</v>
      </c>
      <c r="N31" s="12">
        <f ca="1">'C4_CalcsA'!N112</f>
        <v>-10</v>
      </c>
      <c r="O31" s="12">
        <f ca="1">'C4_CalcsA'!O112</f>
        <v>-10</v>
      </c>
      <c r="P31" s="12">
        <f ca="1">'C4_CalcsA'!P112</f>
        <v>-10.459059999999999</v>
      </c>
      <c r="Q31" s="12">
        <f ca="1">'C4_CalcsA'!Q112</f>
        <v>-10.612080000000001</v>
      </c>
      <c r="R31" s="12">
        <f ca="1">'C4_CalcsA'!R112</f>
        <v>-10.612080000000001</v>
      </c>
      <c r="S31" s="12">
        <f ca="1">'C4_CalcsA'!S112</f>
        <v>-11.099238144479999</v>
      </c>
      <c r="T31" s="12">
        <f ca="1">'C4_CalcsA'!T112</f>
        <v>-11.261624192639999</v>
      </c>
      <c r="U31" s="12">
        <f ca="1">'C4_CalcsA'!U112</f>
        <v>-11.261624192639999</v>
      </c>
      <c r="V31" s="12">
        <f ca="1">'C4_CalcsA'!V112</f>
        <v>-11.778600312827329</v>
      </c>
      <c r="W31" s="12">
        <f ca="1">'C4_CalcsA'!W112</f>
        <v>-2.9877314215557771</v>
      </c>
    </row>
    <row r="32" spans="4:23" outlineLevel="1" x14ac:dyDescent="0.25"/>
    <row r="33" spans="4:23" ht="15.75" outlineLevel="1" thickBot="1" x14ac:dyDescent="0.3">
      <c r="D33" s="13" t="s">
        <v>92</v>
      </c>
      <c r="H33" s="9" t="s">
        <v>53</v>
      </c>
      <c r="J33" s="17">
        <f ca="1">SUM(J27,J30:J32)</f>
        <v>7128.8558297712498</v>
      </c>
      <c r="M33" s="17">
        <f ca="1">SUM(M27,M30:M32)</f>
        <v>515.56164383561645</v>
      </c>
      <c r="N33" s="17">
        <f t="shared" ref="N33:W33" ca="1" si="6">SUM(N27,N30:N32)</f>
        <v>681.6899999999996</v>
      </c>
      <c r="O33" s="17">
        <f t="shared" ca="1" si="6"/>
        <v>695.04120000000012</v>
      </c>
      <c r="P33" s="17">
        <f t="shared" ca="1" si="6"/>
        <v>701.72621399999969</v>
      </c>
      <c r="Q33" s="17">
        <f t="shared" ca="1" si="6"/>
        <v>708.62144697999986</v>
      </c>
      <c r="R33" s="17">
        <f t="shared" ca="1" si="6"/>
        <v>723.8454074686</v>
      </c>
      <c r="S33" s="17">
        <f t="shared" ca="1" si="6"/>
        <v>715.14965085617803</v>
      </c>
      <c r="T33" s="17">
        <f t="shared" ca="1" si="6"/>
        <v>721.55685036406362</v>
      </c>
      <c r="U33" s="17">
        <f t="shared" ca="1" si="6"/>
        <v>735.01912215052448</v>
      </c>
      <c r="V33" s="17">
        <f t="shared" ca="1" si="6"/>
        <v>749.89017961146089</v>
      </c>
      <c r="W33" s="17">
        <f t="shared" ca="1" si="6"/>
        <v>180.75411450481008</v>
      </c>
    </row>
    <row r="34" spans="4:23" s="16" customFormat="1" ht="15.75" outlineLevel="1" thickTop="1" x14ac:dyDescent="0.25">
      <c r="D34" s="16" t="s">
        <v>94</v>
      </c>
      <c r="H34" s="9" t="s">
        <v>16</v>
      </c>
      <c r="J34" s="37">
        <f ca="1">J33/J$16</f>
        <v>0.25188618902639393</v>
      </c>
      <c r="M34" s="37">
        <f ca="1">M33/M$16</f>
        <v>0.26539736266835906</v>
      </c>
      <c r="N34" s="37">
        <f t="shared" ref="N34" ca="1" si="7">N33/N$16</f>
        <v>0.26080918220946903</v>
      </c>
      <c r="O34" s="37">
        <f t="shared" ref="O34" ca="1" si="8">O33/O$16</f>
        <v>0.25968975825624369</v>
      </c>
      <c r="P34" s="37">
        <f t="shared" ref="P34" ca="1" si="9">P33/P$16</f>
        <v>0.25704656333890719</v>
      </c>
      <c r="Q34" s="37">
        <f t="shared" ref="Q34" ca="1" si="10">Q33/Q$16</f>
        <v>0.25448267544286218</v>
      </c>
      <c r="R34" s="37">
        <f t="shared" ref="R34" ca="1" si="11">R33/R$16</f>
        <v>0.25362053659504857</v>
      </c>
      <c r="S34" s="37">
        <f t="shared" ref="S34" ca="1" si="12">S33/S$16</f>
        <v>0.2478175312939446</v>
      </c>
      <c r="T34" s="37">
        <f t="shared" ref="T34" ca="1" si="13">T33/T$16</f>
        <v>0.2451350870372809</v>
      </c>
      <c r="U34" s="37">
        <f t="shared" ref="U34" ca="1" si="14">U33/U$16</f>
        <v>0.24386073601402572</v>
      </c>
      <c r="V34" s="37">
        <f t="shared" ref="V34" ca="1" si="15">V33/V$16</f>
        <v>0.24273677238533212</v>
      </c>
      <c r="W34" s="37">
        <f t="shared" ref="W34" ca="1" si="16">W33/W$16</f>
        <v>0.23540558100691758</v>
      </c>
    </row>
    <row r="35" spans="4:23" outlineLevel="1" x14ac:dyDescent="0.25"/>
    <row r="36" spans="4:23" outlineLevel="1" x14ac:dyDescent="0.25">
      <c r="E36" t="s">
        <v>180</v>
      </c>
      <c r="H36" s="9" t="s">
        <v>53</v>
      </c>
      <c r="J36" s="12">
        <f t="shared" ref="J36:J37" si="17">SUM(M36:X36)</f>
        <v>0</v>
      </c>
      <c r="M36" s="12"/>
      <c r="N36" s="12"/>
      <c r="O36" s="12"/>
      <c r="P36" s="12"/>
      <c r="Q36" s="12"/>
      <c r="R36" s="12"/>
      <c r="S36" s="12"/>
      <c r="T36" s="12"/>
      <c r="U36" s="12"/>
      <c r="V36" s="12"/>
      <c r="W36" s="12"/>
    </row>
    <row r="37" spans="4:23" outlineLevel="1" x14ac:dyDescent="0.25">
      <c r="E37" t="s">
        <v>181</v>
      </c>
      <c r="H37" s="9" t="s">
        <v>53</v>
      </c>
      <c r="J37" s="12">
        <f t="shared" si="17"/>
        <v>0</v>
      </c>
      <c r="M37" s="12"/>
      <c r="N37" s="12"/>
      <c r="O37" s="12"/>
      <c r="P37" s="12"/>
      <c r="Q37" s="12"/>
      <c r="R37" s="12"/>
      <c r="S37" s="12"/>
      <c r="T37" s="12"/>
      <c r="U37" s="12"/>
      <c r="V37" s="12"/>
      <c r="W37" s="12"/>
    </row>
    <row r="38" spans="4:23" outlineLevel="1" x14ac:dyDescent="0.25"/>
    <row r="39" spans="4:23" ht="15.75" outlineLevel="1" thickBot="1" x14ac:dyDescent="0.3">
      <c r="D39" s="13" t="s">
        <v>11</v>
      </c>
      <c r="H39" s="9" t="s">
        <v>53</v>
      </c>
      <c r="J39" s="17">
        <f ca="1">SUM(J33,J36:J38)</f>
        <v>7128.8558297712498</v>
      </c>
      <c r="M39" s="17">
        <f ca="1">SUM(M33,M36:M38)</f>
        <v>515.56164383561645</v>
      </c>
      <c r="N39" s="17">
        <f t="shared" ref="N39:W39" ca="1" si="18">SUM(N33,N36:N38)</f>
        <v>681.6899999999996</v>
      </c>
      <c r="O39" s="17">
        <f t="shared" ca="1" si="18"/>
        <v>695.04120000000012</v>
      </c>
      <c r="P39" s="17">
        <f t="shared" ca="1" si="18"/>
        <v>701.72621399999969</v>
      </c>
      <c r="Q39" s="17">
        <f t="shared" ca="1" si="18"/>
        <v>708.62144697999986</v>
      </c>
      <c r="R39" s="17">
        <f t="shared" ca="1" si="18"/>
        <v>723.8454074686</v>
      </c>
      <c r="S39" s="17">
        <f t="shared" ca="1" si="18"/>
        <v>715.14965085617803</v>
      </c>
      <c r="T39" s="17">
        <f t="shared" ca="1" si="18"/>
        <v>721.55685036406362</v>
      </c>
      <c r="U39" s="17">
        <f t="shared" ca="1" si="18"/>
        <v>735.01912215052448</v>
      </c>
      <c r="V39" s="17">
        <f t="shared" ca="1" si="18"/>
        <v>749.89017961146089</v>
      </c>
      <c r="W39" s="17">
        <f t="shared" ca="1" si="18"/>
        <v>180.75411450481008</v>
      </c>
    </row>
    <row r="40" spans="4:23" ht="15.75" outlineLevel="1" thickTop="1" x14ac:dyDescent="0.25"/>
    <row r="41" spans="4:23" outlineLevel="1" x14ac:dyDescent="0.25">
      <c r="E41" t="s">
        <v>34</v>
      </c>
      <c r="H41" s="9" t="s">
        <v>53</v>
      </c>
      <c r="J41" s="12">
        <f>SUM(M41:X41)</f>
        <v>0</v>
      </c>
      <c r="M41" s="12"/>
      <c r="N41" s="12"/>
      <c r="O41" s="12"/>
      <c r="P41" s="12"/>
      <c r="Q41" s="12"/>
      <c r="R41" s="12"/>
      <c r="S41" s="12"/>
      <c r="T41" s="12"/>
      <c r="U41" s="12"/>
      <c r="V41" s="12"/>
      <c r="W41" s="12"/>
    </row>
    <row r="42" spans="4:23" outlineLevel="1" x14ac:dyDescent="0.25"/>
    <row r="43" spans="4:23" ht="15.75" outlineLevel="1" thickBot="1" x14ac:dyDescent="0.3">
      <c r="D43" s="13" t="s">
        <v>12</v>
      </c>
      <c r="H43" s="9" t="s">
        <v>53</v>
      </c>
      <c r="J43" s="17">
        <f ca="1">SUM(J39:J42)</f>
        <v>7128.8558297712498</v>
      </c>
      <c r="M43" s="17">
        <f ca="1">SUM(M39:M42)</f>
        <v>515.56164383561645</v>
      </c>
      <c r="N43" s="17">
        <f t="shared" ref="N43:W43" ca="1" si="19">SUM(N39:N42)</f>
        <v>681.6899999999996</v>
      </c>
      <c r="O43" s="17">
        <f t="shared" ca="1" si="19"/>
        <v>695.04120000000012</v>
      </c>
      <c r="P43" s="17">
        <f t="shared" ca="1" si="19"/>
        <v>701.72621399999969</v>
      </c>
      <c r="Q43" s="17">
        <f t="shared" ca="1" si="19"/>
        <v>708.62144697999986</v>
      </c>
      <c r="R43" s="17">
        <f t="shared" ca="1" si="19"/>
        <v>723.8454074686</v>
      </c>
      <c r="S43" s="17">
        <f t="shared" ca="1" si="19"/>
        <v>715.14965085617803</v>
      </c>
      <c r="T43" s="17">
        <f t="shared" ca="1" si="19"/>
        <v>721.55685036406362</v>
      </c>
      <c r="U43" s="17">
        <f t="shared" ca="1" si="19"/>
        <v>735.01912215052448</v>
      </c>
      <c r="V43" s="17">
        <f t="shared" ca="1" si="19"/>
        <v>749.89017961146089</v>
      </c>
      <c r="W43" s="17">
        <f t="shared" ca="1" si="19"/>
        <v>180.75411450481008</v>
      </c>
    </row>
    <row r="44" spans="4:23" ht="15.75" outlineLevel="1" thickTop="1" x14ac:dyDescent="0.25"/>
    <row r="45" spans="4:23" outlineLevel="1" x14ac:dyDescent="0.25">
      <c r="E45" t="s">
        <v>14</v>
      </c>
      <c r="H45" s="9" t="s">
        <v>53</v>
      </c>
      <c r="J45" s="12">
        <f>SUM(M45:X45)</f>
        <v>0</v>
      </c>
      <c r="M45" s="12"/>
      <c r="N45" s="12"/>
      <c r="O45" s="12"/>
      <c r="P45" s="12"/>
      <c r="Q45" s="12"/>
      <c r="R45" s="12"/>
      <c r="S45" s="12"/>
      <c r="T45" s="12"/>
      <c r="U45" s="12"/>
      <c r="V45" s="12"/>
      <c r="W45" s="12"/>
    </row>
    <row r="46" spans="4:23" outlineLevel="1" x14ac:dyDescent="0.25"/>
    <row r="47" spans="4:23" ht="15.75" outlineLevel="1" thickBot="1" x14ac:dyDescent="0.3">
      <c r="D47" s="13" t="s">
        <v>13</v>
      </c>
      <c r="H47" s="9" t="s">
        <v>53</v>
      </c>
      <c r="J47" s="17">
        <f t="shared" ref="J47" ca="1" si="20">SUM(J43:J46)</f>
        <v>7128.8558297712498</v>
      </c>
      <c r="M47" s="17">
        <f t="shared" ref="M47:W47" ca="1" si="21">SUM(M43:M46)</f>
        <v>515.56164383561645</v>
      </c>
      <c r="N47" s="17">
        <f t="shared" ca="1" si="21"/>
        <v>681.6899999999996</v>
      </c>
      <c r="O47" s="17">
        <f t="shared" ca="1" si="21"/>
        <v>695.04120000000012</v>
      </c>
      <c r="P47" s="17">
        <f t="shared" ca="1" si="21"/>
        <v>701.72621399999969</v>
      </c>
      <c r="Q47" s="17">
        <f t="shared" ca="1" si="21"/>
        <v>708.62144697999986</v>
      </c>
      <c r="R47" s="17">
        <f t="shared" ca="1" si="21"/>
        <v>723.8454074686</v>
      </c>
      <c r="S47" s="17">
        <f t="shared" ca="1" si="21"/>
        <v>715.14965085617803</v>
      </c>
      <c r="T47" s="17">
        <f t="shared" ca="1" si="21"/>
        <v>721.55685036406362</v>
      </c>
      <c r="U47" s="17">
        <f t="shared" ca="1" si="21"/>
        <v>735.01912215052448</v>
      </c>
      <c r="V47" s="17">
        <f t="shared" ca="1" si="21"/>
        <v>749.89017961146089</v>
      </c>
      <c r="W47" s="17">
        <f t="shared" ca="1" si="21"/>
        <v>180.75411450481008</v>
      </c>
    </row>
    <row r="48" spans="4:23" ht="15.75" outlineLevel="1" thickTop="1" x14ac:dyDescent="0.25"/>
    <row r="49" spans="1:24" outlineLevel="1" x14ac:dyDescent="0.25">
      <c r="E49" s="16" t="s">
        <v>165</v>
      </c>
      <c r="H49" s="9" t="s">
        <v>53</v>
      </c>
      <c r="M49" s="12">
        <f ca="1">SUMIFS('C4_CalcsA'!M$9:M$120,'C4_CalcsA'!$B$9:$B$120,rPL)</f>
        <v>515.56164383561668</v>
      </c>
      <c r="N49" s="12">
        <f ca="1">SUMIFS('C4_CalcsA'!N$9:N$120,'C4_CalcsA'!$B$9:$B$120,rPL)</f>
        <v>681.6899999999996</v>
      </c>
      <c r="O49" s="12">
        <f ca="1">SUMIFS('C4_CalcsA'!O$9:O$120,'C4_CalcsA'!$B$9:$B$120,rPL)</f>
        <v>695.04120000000012</v>
      </c>
      <c r="P49" s="12">
        <f ca="1">SUMIFS('C4_CalcsA'!P$9:P$120,'C4_CalcsA'!$B$9:$B$120,rPL)</f>
        <v>701.7262139999998</v>
      </c>
      <c r="Q49" s="12">
        <f ca="1">SUMIFS('C4_CalcsA'!Q$9:Q$120,'C4_CalcsA'!$B$9:$B$120,rPL)</f>
        <v>708.62144697999952</v>
      </c>
      <c r="R49" s="12">
        <f ca="1">SUMIFS('C4_CalcsA'!R$9:R$120,'C4_CalcsA'!$B$9:$B$120,rPL)</f>
        <v>723.8454074686</v>
      </c>
      <c r="S49" s="12">
        <f ca="1">SUMIFS('C4_CalcsA'!S$9:S$120,'C4_CalcsA'!$B$9:$B$120,rPL)</f>
        <v>715.14965085617803</v>
      </c>
      <c r="T49" s="12">
        <f ca="1">SUMIFS('C4_CalcsA'!T$9:T$120,'C4_CalcsA'!$B$9:$B$120,rPL)</f>
        <v>721.55685036406362</v>
      </c>
      <c r="U49" s="12">
        <f ca="1">SUMIFS('C4_CalcsA'!U$9:U$120,'C4_CalcsA'!$B$9:$B$120,rPL)</f>
        <v>735.01912215052471</v>
      </c>
      <c r="V49" s="12">
        <f ca="1">SUMIFS('C4_CalcsA'!V$9:V$120,'C4_CalcsA'!$B$9:$B$120,rPL)</f>
        <v>749.89017961146078</v>
      </c>
      <c r="W49" s="12">
        <f ca="1">SUMIFS('C4_CalcsA'!W$9:W$120,'C4_CalcsA'!$B$9:$B$120,rPL)</f>
        <v>180.75411450481002</v>
      </c>
    </row>
    <row r="50" spans="1:24" outlineLevel="1" x14ac:dyDescent="0.25">
      <c r="A50" s="3">
        <f ca="1">SUM(M50:X50)</f>
        <v>0</v>
      </c>
      <c r="E50" s="16" t="s">
        <v>138</v>
      </c>
      <c r="H50" s="9" t="s">
        <v>83</v>
      </c>
      <c r="M50" s="3">
        <f t="shared" ref="M50:W50" ca="1" si="22">IFERROR((ABS(M49-M47)&gt;rTolerance)*1,1)</f>
        <v>0</v>
      </c>
      <c r="N50" s="3">
        <f t="shared" ca="1" si="22"/>
        <v>0</v>
      </c>
      <c r="O50" s="3">
        <f t="shared" ca="1" si="22"/>
        <v>0</v>
      </c>
      <c r="P50" s="3">
        <f t="shared" ca="1" si="22"/>
        <v>0</v>
      </c>
      <c r="Q50" s="3">
        <f t="shared" ca="1" si="22"/>
        <v>0</v>
      </c>
      <c r="R50" s="3">
        <f t="shared" ca="1" si="22"/>
        <v>0</v>
      </c>
      <c r="S50" s="3">
        <f t="shared" ca="1" si="22"/>
        <v>0</v>
      </c>
      <c r="T50" s="3">
        <f t="shared" ca="1" si="22"/>
        <v>0</v>
      </c>
      <c r="U50" s="3">
        <f t="shared" ca="1" si="22"/>
        <v>0</v>
      </c>
      <c r="V50" s="3">
        <f t="shared" ca="1" si="22"/>
        <v>0</v>
      </c>
      <c r="W50" s="3">
        <f t="shared" ca="1" si="22"/>
        <v>0</v>
      </c>
    </row>
    <row r="51" spans="1:24" outlineLevel="1" x14ac:dyDescent="0.25"/>
    <row r="53" spans="1:24" ht="18.75" x14ac:dyDescent="0.3">
      <c r="A53" s="51"/>
      <c r="B53" s="51"/>
      <c r="C53" s="51" t="s">
        <v>35</v>
      </c>
      <c r="D53" s="51"/>
      <c r="E53" s="51"/>
      <c r="F53" s="51"/>
      <c r="G53" s="51"/>
      <c r="H53" s="51"/>
      <c r="I53" s="51"/>
      <c r="J53" s="51"/>
      <c r="K53" s="51"/>
      <c r="L53" s="51"/>
      <c r="M53" s="51"/>
      <c r="N53" s="51"/>
      <c r="O53" s="51"/>
      <c r="P53" s="51"/>
      <c r="Q53" s="51"/>
      <c r="R53" s="51"/>
      <c r="S53" s="51"/>
      <c r="T53" s="51"/>
      <c r="U53" s="51"/>
      <c r="V53" s="51"/>
      <c r="W53" s="51"/>
      <c r="X53" s="51"/>
    </row>
    <row r="54" spans="1:24" outlineLevel="1" x14ac:dyDescent="0.25"/>
    <row r="55" spans="1:24" outlineLevel="1" x14ac:dyDescent="0.25">
      <c r="D55" s="13" t="s">
        <v>116</v>
      </c>
    </row>
    <row r="56" spans="1:24" outlineLevel="1" x14ac:dyDescent="0.25"/>
    <row r="57" spans="1:24" outlineLevel="1" x14ac:dyDescent="0.25">
      <c r="E57" t="s">
        <v>146</v>
      </c>
      <c r="H57" s="9" t="s">
        <v>53</v>
      </c>
      <c r="M57" s="12">
        <f ca="1">'C4_CalcsA'!M101</f>
        <v>462.5</v>
      </c>
      <c r="N57" s="12">
        <f ca="1">'C4_CalcsA'!N101</f>
        <v>412.5</v>
      </c>
      <c r="O57" s="12">
        <f ca="1">'C4_CalcsA'!O101</f>
        <v>362.5</v>
      </c>
      <c r="P57" s="12">
        <f ca="1">'C4_CalcsA'!P101</f>
        <v>312.5</v>
      </c>
      <c r="Q57" s="12">
        <f ca="1">'C4_CalcsA'!Q101</f>
        <v>262.5</v>
      </c>
      <c r="R57" s="12">
        <f ca="1">'C4_CalcsA'!R101</f>
        <v>212.5</v>
      </c>
      <c r="S57" s="12">
        <f ca="1">'C4_CalcsA'!S101</f>
        <v>162.5</v>
      </c>
      <c r="T57" s="12">
        <f ca="1">'C4_CalcsA'!T101</f>
        <v>112.5</v>
      </c>
      <c r="U57" s="12">
        <f ca="1">'C4_CalcsA'!U101</f>
        <v>62.500000000000007</v>
      </c>
      <c r="V57" s="12">
        <f ca="1">'C4_CalcsA'!V101</f>
        <v>12.500000000000014</v>
      </c>
      <c r="W57" s="12">
        <f ca="1">'C4_CalcsA'!W101</f>
        <v>1.4210854715202004E-14</v>
      </c>
    </row>
    <row r="58" spans="1:24" outlineLevel="1" x14ac:dyDescent="0.25">
      <c r="E58" t="s">
        <v>101</v>
      </c>
      <c r="H58" s="9" t="s">
        <v>53</v>
      </c>
      <c r="M58" s="12">
        <f ca="1">'C4_CalcsA'!M114</f>
        <v>22.5</v>
      </c>
      <c r="N58" s="12">
        <f ca="1">'C4_CalcsA'!N114</f>
        <v>12.5</v>
      </c>
      <c r="O58" s="12">
        <f ca="1">'C4_CalcsA'!O114</f>
        <v>2.5</v>
      </c>
      <c r="P58" s="12">
        <f ca="1">'C4_CalcsA'!P114</f>
        <v>23.877180000000003</v>
      </c>
      <c r="Q58" s="12">
        <f ca="1">'C4_CalcsA'!Q114</f>
        <v>13.265100000000002</v>
      </c>
      <c r="R58" s="12">
        <f ca="1">'C4_CalcsA'!R114</f>
        <v>2.6530200000000015</v>
      </c>
      <c r="S58" s="12">
        <f ca="1">'C4_CalcsA'!S114</f>
        <v>25.338654433439999</v>
      </c>
      <c r="T58" s="12">
        <f ca="1">'C4_CalcsA'!T114</f>
        <v>14.077030240799999</v>
      </c>
      <c r="U58" s="12">
        <f ca="1">'C4_CalcsA'!U114</f>
        <v>2.8154060481599998</v>
      </c>
      <c r="V58" s="12">
        <f ca="1">'C4_CalcsA'!V114</f>
        <v>26.889582794001996</v>
      </c>
      <c r="W58" s="12">
        <f ca="1">'C4_CalcsA'!W114</f>
        <v>23.901851372446217</v>
      </c>
    </row>
    <row r="59" spans="1:24" outlineLevel="1" x14ac:dyDescent="0.25"/>
    <row r="60" spans="1:24" ht="15.75" outlineLevel="1" thickBot="1" x14ac:dyDescent="0.3">
      <c r="D60" s="13" t="s">
        <v>113</v>
      </c>
      <c r="H60" s="9" t="s">
        <v>53</v>
      </c>
      <c r="M60" s="17">
        <f t="shared" ref="M60:W60" ca="1" si="23">SUM(M57:M59)</f>
        <v>485</v>
      </c>
      <c r="N60" s="17">
        <f t="shared" ca="1" si="23"/>
        <v>425</v>
      </c>
      <c r="O60" s="17">
        <f t="shared" ca="1" si="23"/>
        <v>365</v>
      </c>
      <c r="P60" s="17">
        <f t="shared" ca="1" si="23"/>
        <v>336.37718000000001</v>
      </c>
      <c r="Q60" s="17">
        <f t="shared" ca="1" si="23"/>
        <v>275.76510000000002</v>
      </c>
      <c r="R60" s="17">
        <f t="shared" ca="1" si="23"/>
        <v>215.15302</v>
      </c>
      <c r="S60" s="17">
        <f t="shared" ca="1" si="23"/>
        <v>187.83865443344001</v>
      </c>
      <c r="T60" s="17">
        <f t="shared" ca="1" si="23"/>
        <v>126.5770302408</v>
      </c>
      <c r="U60" s="17">
        <f t="shared" ca="1" si="23"/>
        <v>65.315406048160014</v>
      </c>
      <c r="V60" s="17">
        <f t="shared" ca="1" si="23"/>
        <v>39.38958279400201</v>
      </c>
      <c r="W60" s="17">
        <f t="shared" ca="1" si="23"/>
        <v>23.901851372446231</v>
      </c>
    </row>
    <row r="61" spans="1:24" ht="15.75" outlineLevel="1" thickTop="1" x14ac:dyDescent="0.25"/>
    <row r="62" spans="1:24" outlineLevel="1" x14ac:dyDescent="0.25">
      <c r="E62" t="s">
        <v>155</v>
      </c>
      <c r="H62" s="9" t="s">
        <v>53</v>
      </c>
      <c r="L62" s="10"/>
      <c r="M62" s="12"/>
      <c r="N62" s="12"/>
      <c r="O62" s="12"/>
      <c r="P62" s="12"/>
      <c r="Q62" s="12"/>
      <c r="R62" s="12"/>
      <c r="S62" s="12"/>
      <c r="T62" s="12"/>
      <c r="U62" s="12"/>
      <c r="V62" s="12"/>
      <c r="W62" s="12"/>
    </row>
    <row r="63" spans="1:24" outlineLevel="1" x14ac:dyDescent="0.25">
      <c r="E63" t="s">
        <v>36</v>
      </c>
      <c r="H63" s="9" t="s">
        <v>53</v>
      </c>
      <c r="M63" s="12">
        <f>M131</f>
        <v>30.561643835616451</v>
      </c>
      <c r="N63" s="12">
        <f t="shared" ref="N63:W63" si="24">N131</f>
        <v>772.25164383561605</v>
      </c>
      <c r="O63" s="12">
        <f t="shared" si="24"/>
        <v>1527.2928438356162</v>
      </c>
      <c r="P63" s="12">
        <f t="shared" si="24"/>
        <v>2257.641877835616</v>
      </c>
      <c r="Q63" s="12">
        <f t="shared" si="24"/>
        <v>3026.8754048156161</v>
      </c>
      <c r="R63" s="12">
        <f t="shared" si="24"/>
        <v>3811.3328922842161</v>
      </c>
      <c r="S63" s="12">
        <f t="shared" si="24"/>
        <v>4553.7969087069541</v>
      </c>
      <c r="T63" s="12">
        <f t="shared" si="24"/>
        <v>5336.6153832636573</v>
      </c>
      <c r="U63" s="12">
        <f t="shared" si="24"/>
        <v>6132.8961296068219</v>
      </c>
      <c r="V63" s="12">
        <f t="shared" si="24"/>
        <v>6908.7121324724412</v>
      </c>
      <c r="W63" s="12">
        <f t="shared" si="24"/>
        <v>7104.9539783988075</v>
      </c>
    </row>
    <row r="64" spans="1:24" outlineLevel="1" x14ac:dyDescent="0.25"/>
    <row r="65" spans="4:23" ht="15.75" outlineLevel="1" thickBot="1" x14ac:dyDescent="0.3">
      <c r="D65" s="13" t="s">
        <v>114</v>
      </c>
      <c r="H65" s="9" t="s">
        <v>53</v>
      </c>
      <c r="M65" s="17">
        <f t="shared" ref="M65:W65" si="25">SUM(M62:M64)</f>
        <v>30.561643835616451</v>
      </c>
      <c r="N65" s="17">
        <f t="shared" si="25"/>
        <v>772.25164383561605</v>
      </c>
      <c r="O65" s="17">
        <f t="shared" si="25"/>
        <v>1527.2928438356162</v>
      </c>
      <c r="P65" s="17">
        <f t="shared" si="25"/>
        <v>2257.641877835616</v>
      </c>
      <c r="Q65" s="17">
        <f t="shared" si="25"/>
        <v>3026.8754048156161</v>
      </c>
      <c r="R65" s="17">
        <f t="shared" si="25"/>
        <v>3811.3328922842161</v>
      </c>
      <c r="S65" s="17">
        <f t="shared" si="25"/>
        <v>4553.7969087069541</v>
      </c>
      <c r="T65" s="17">
        <f t="shared" si="25"/>
        <v>5336.6153832636573</v>
      </c>
      <c r="U65" s="17">
        <f t="shared" si="25"/>
        <v>6132.8961296068219</v>
      </c>
      <c r="V65" s="17">
        <f t="shared" si="25"/>
        <v>6908.7121324724412</v>
      </c>
      <c r="W65" s="17">
        <f t="shared" si="25"/>
        <v>7104.9539783988075</v>
      </c>
    </row>
    <row r="66" spans="4:23" ht="15.75" outlineLevel="1" thickTop="1" x14ac:dyDescent="0.25"/>
    <row r="67" spans="4:23" ht="15.75" outlineLevel="1" thickBot="1" x14ac:dyDescent="0.3">
      <c r="D67" s="13" t="s">
        <v>115</v>
      </c>
      <c r="H67" s="9" t="s">
        <v>53</v>
      </c>
      <c r="M67" s="17">
        <f t="shared" ref="M67:W67" ca="1" si="26">SUM(M60,M65)</f>
        <v>515.56164383561645</v>
      </c>
      <c r="N67" s="17">
        <f t="shared" ca="1" si="26"/>
        <v>1197.2516438356161</v>
      </c>
      <c r="O67" s="17">
        <f t="shared" ca="1" si="26"/>
        <v>1892.2928438356162</v>
      </c>
      <c r="P67" s="17">
        <f t="shared" ca="1" si="26"/>
        <v>2594.019057835616</v>
      </c>
      <c r="Q67" s="17">
        <f t="shared" ca="1" si="26"/>
        <v>3302.6405048156162</v>
      </c>
      <c r="R67" s="17">
        <f t="shared" ca="1" si="26"/>
        <v>4026.4859122842163</v>
      </c>
      <c r="S67" s="17">
        <f t="shared" ca="1" si="26"/>
        <v>4741.635563140394</v>
      </c>
      <c r="T67" s="17">
        <f t="shared" ca="1" si="26"/>
        <v>5463.1924135044574</v>
      </c>
      <c r="U67" s="17">
        <f t="shared" ca="1" si="26"/>
        <v>6198.2115356549821</v>
      </c>
      <c r="V67" s="17">
        <f t="shared" ca="1" si="26"/>
        <v>6948.1017152664435</v>
      </c>
      <c r="W67" s="17">
        <f t="shared" ca="1" si="26"/>
        <v>7128.8558297712534</v>
      </c>
    </row>
    <row r="68" spans="4:23" ht="15.75" outlineLevel="1" thickTop="1" x14ac:dyDescent="0.25"/>
    <row r="69" spans="4:23" outlineLevel="1" x14ac:dyDescent="0.25">
      <c r="D69" s="13" t="s">
        <v>117</v>
      </c>
    </row>
    <row r="70" spans="4:23" outlineLevel="1" x14ac:dyDescent="0.25"/>
    <row r="71" spans="4:23" outlineLevel="1" x14ac:dyDescent="0.25">
      <c r="E71" t="s">
        <v>156</v>
      </c>
      <c r="H71" s="9" t="s">
        <v>53</v>
      </c>
      <c r="L71" s="10"/>
      <c r="M71" s="12"/>
      <c r="N71" s="12"/>
      <c r="O71" s="12"/>
      <c r="P71" s="12"/>
      <c r="Q71" s="12"/>
      <c r="R71" s="12"/>
      <c r="S71" s="12"/>
      <c r="T71" s="12"/>
      <c r="U71" s="12"/>
      <c r="V71" s="12"/>
      <c r="W71" s="12"/>
    </row>
    <row r="72" spans="4:23" outlineLevel="1" x14ac:dyDescent="0.25"/>
    <row r="73" spans="4:23" ht="15.75" outlineLevel="1" thickBot="1" x14ac:dyDescent="0.3">
      <c r="D73" s="13" t="s">
        <v>119</v>
      </c>
      <c r="H73" s="9" t="s">
        <v>53</v>
      </c>
      <c r="M73" s="17">
        <f t="shared" ref="M73:W73" si="27">SUM(M71:M72)</f>
        <v>0</v>
      </c>
      <c r="N73" s="17">
        <f t="shared" si="27"/>
        <v>0</v>
      </c>
      <c r="O73" s="17">
        <f t="shared" si="27"/>
        <v>0</v>
      </c>
      <c r="P73" s="17">
        <f t="shared" si="27"/>
        <v>0</v>
      </c>
      <c r="Q73" s="17">
        <f t="shared" si="27"/>
        <v>0</v>
      </c>
      <c r="R73" s="17">
        <f t="shared" si="27"/>
        <v>0</v>
      </c>
      <c r="S73" s="17">
        <f t="shared" si="27"/>
        <v>0</v>
      </c>
      <c r="T73" s="17">
        <f t="shared" si="27"/>
        <v>0</v>
      </c>
      <c r="U73" s="17">
        <f t="shared" si="27"/>
        <v>0</v>
      </c>
      <c r="V73" s="17">
        <f t="shared" si="27"/>
        <v>0</v>
      </c>
      <c r="W73" s="17">
        <f t="shared" si="27"/>
        <v>0</v>
      </c>
    </row>
    <row r="74" spans="4:23" ht="15.75" outlineLevel="1" thickTop="1" x14ac:dyDescent="0.25"/>
    <row r="75" spans="4:23" outlineLevel="1" x14ac:dyDescent="0.25">
      <c r="E75" t="s">
        <v>118</v>
      </c>
      <c r="H75" s="9" t="s">
        <v>53</v>
      </c>
      <c r="M75" s="12"/>
      <c r="N75" s="12"/>
      <c r="O75" s="12"/>
      <c r="P75" s="12"/>
      <c r="Q75" s="12"/>
      <c r="R75" s="12"/>
      <c r="S75" s="12"/>
      <c r="T75" s="12"/>
      <c r="U75" s="12"/>
      <c r="V75" s="12"/>
      <c r="W75" s="12"/>
    </row>
    <row r="76" spans="4:23" outlineLevel="1" x14ac:dyDescent="0.25"/>
    <row r="77" spans="4:23" ht="15.75" outlineLevel="1" thickBot="1" x14ac:dyDescent="0.3">
      <c r="D77" s="13" t="s">
        <v>120</v>
      </c>
      <c r="H77" s="9" t="s">
        <v>53</v>
      </c>
      <c r="M77" s="17">
        <f t="shared" ref="M77:W77" si="28">SUM(M75:M76)</f>
        <v>0</v>
      </c>
      <c r="N77" s="17">
        <f t="shared" si="28"/>
        <v>0</v>
      </c>
      <c r="O77" s="17">
        <f t="shared" si="28"/>
        <v>0</v>
      </c>
      <c r="P77" s="17">
        <f t="shared" si="28"/>
        <v>0</v>
      </c>
      <c r="Q77" s="17">
        <f t="shared" si="28"/>
        <v>0</v>
      </c>
      <c r="R77" s="17">
        <f t="shared" si="28"/>
        <v>0</v>
      </c>
      <c r="S77" s="17">
        <f t="shared" si="28"/>
        <v>0</v>
      </c>
      <c r="T77" s="17">
        <f t="shared" si="28"/>
        <v>0</v>
      </c>
      <c r="U77" s="17">
        <f t="shared" si="28"/>
        <v>0</v>
      </c>
      <c r="V77" s="17">
        <f t="shared" si="28"/>
        <v>0</v>
      </c>
      <c r="W77" s="17">
        <f t="shared" si="28"/>
        <v>0</v>
      </c>
    </row>
    <row r="78" spans="4:23" ht="15.75" outlineLevel="1" thickTop="1" x14ac:dyDescent="0.25"/>
    <row r="79" spans="4:23" ht="15.75" outlineLevel="1" thickBot="1" x14ac:dyDescent="0.3">
      <c r="D79" s="13" t="s">
        <v>121</v>
      </c>
      <c r="H79" s="9" t="s">
        <v>53</v>
      </c>
      <c r="M79" s="17">
        <f t="shared" ref="M79:W79" si="29">SUM(M73,M77)</f>
        <v>0</v>
      </c>
      <c r="N79" s="17">
        <f t="shared" si="29"/>
        <v>0</v>
      </c>
      <c r="O79" s="17">
        <f t="shared" si="29"/>
        <v>0</v>
      </c>
      <c r="P79" s="17">
        <f t="shared" si="29"/>
        <v>0</v>
      </c>
      <c r="Q79" s="17">
        <f t="shared" si="29"/>
        <v>0</v>
      </c>
      <c r="R79" s="17">
        <f t="shared" si="29"/>
        <v>0</v>
      </c>
      <c r="S79" s="17">
        <f t="shared" si="29"/>
        <v>0</v>
      </c>
      <c r="T79" s="17">
        <f t="shared" si="29"/>
        <v>0</v>
      </c>
      <c r="U79" s="17">
        <f t="shared" si="29"/>
        <v>0</v>
      </c>
      <c r="V79" s="17">
        <f t="shared" si="29"/>
        <v>0</v>
      </c>
      <c r="W79" s="17">
        <f t="shared" si="29"/>
        <v>0</v>
      </c>
    </row>
    <row r="80" spans="4:23" ht="15.75" outlineLevel="1" thickTop="1" x14ac:dyDescent="0.25"/>
    <row r="81" spans="1:23" ht="15.75" outlineLevel="1" thickBot="1" x14ac:dyDescent="0.3">
      <c r="D81" s="13" t="s">
        <v>122</v>
      </c>
      <c r="H81" s="9" t="s">
        <v>53</v>
      </c>
      <c r="M81" s="17">
        <f t="shared" ref="M81:W81" ca="1" si="30">M67-M79</f>
        <v>515.56164383561645</v>
      </c>
      <c r="N81" s="17">
        <f t="shared" ca="1" si="30"/>
        <v>1197.2516438356161</v>
      </c>
      <c r="O81" s="17">
        <f t="shared" ca="1" si="30"/>
        <v>1892.2928438356162</v>
      </c>
      <c r="P81" s="17">
        <f t="shared" ca="1" si="30"/>
        <v>2594.019057835616</v>
      </c>
      <c r="Q81" s="17">
        <f t="shared" ca="1" si="30"/>
        <v>3302.6405048156162</v>
      </c>
      <c r="R81" s="17">
        <f t="shared" ca="1" si="30"/>
        <v>4026.4859122842163</v>
      </c>
      <c r="S81" s="17">
        <f t="shared" ca="1" si="30"/>
        <v>4741.635563140394</v>
      </c>
      <c r="T81" s="17">
        <f t="shared" ca="1" si="30"/>
        <v>5463.1924135044574</v>
      </c>
      <c r="U81" s="17">
        <f t="shared" ca="1" si="30"/>
        <v>6198.2115356549821</v>
      </c>
      <c r="V81" s="17">
        <f t="shared" ca="1" si="30"/>
        <v>6948.1017152664435</v>
      </c>
      <c r="W81" s="17">
        <f t="shared" ca="1" si="30"/>
        <v>7128.8558297712534</v>
      </c>
    </row>
    <row r="82" spans="1:23" ht="15.75" outlineLevel="1" thickTop="1" x14ac:dyDescent="0.25"/>
    <row r="83" spans="1:23" outlineLevel="1" x14ac:dyDescent="0.25">
      <c r="D83" s="13" t="s">
        <v>123</v>
      </c>
    </row>
    <row r="84" spans="1:23" outlineLevel="1" x14ac:dyDescent="0.25"/>
    <row r="85" spans="1:23" outlineLevel="1" x14ac:dyDescent="0.25">
      <c r="E85" t="s">
        <v>124</v>
      </c>
      <c r="H85" s="9" t="s">
        <v>53</v>
      </c>
      <c r="M85" s="12"/>
      <c r="N85" s="12"/>
      <c r="O85" s="12"/>
      <c r="P85" s="12"/>
      <c r="Q85" s="12"/>
      <c r="R85" s="12"/>
      <c r="S85" s="12"/>
      <c r="T85" s="12"/>
      <c r="U85" s="12"/>
      <c r="V85" s="12"/>
      <c r="W85" s="12"/>
    </row>
    <row r="86" spans="1:23" outlineLevel="1" x14ac:dyDescent="0.25">
      <c r="E86" t="s">
        <v>125</v>
      </c>
      <c r="H86" s="9" t="s">
        <v>53</v>
      </c>
      <c r="M86" s="12">
        <f ca="1">SUM($M47:M47)</f>
        <v>515.56164383561645</v>
      </c>
      <c r="N86" s="12">
        <f ca="1">SUM($M47:N47)</f>
        <v>1197.2516438356161</v>
      </c>
      <c r="O86" s="12">
        <f ca="1">SUM($M47:O47)</f>
        <v>1892.2928438356162</v>
      </c>
      <c r="P86" s="12">
        <f ca="1">SUM($M47:P47)</f>
        <v>2594.019057835616</v>
      </c>
      <c r="Q86" s="12">
        <f ca="1">SUM($M47:Q47)</f>
        <v>3302.6405048156157</v>
      </c>
      <c r="R86" s="12">
        <f ca="1">SUM($M47:R47)</f>
        <v>4026.4859122842158</v>
      </c>
      <c r="S86" s="12">
        <f ca="1">SUM($M47:S47)</f>
        <v>4741.635563140394</v>
      </c>
      <c r="T86" s="12">
        <f ca="1">SUM($M47:T47)</f>
        <v>5463.1924135044574</v>
      </c>
      <c r="U86" s="12">
        <f ca="1">SUM($M47:U47)</f>
        <v>6198.2115356549821</v>
      </c>
      <c r="V86" s="12">
        <f ca="1">SUM($M47:V47)</f>
        <v>6948.1017152664426</v>
      </c>
      <c r="W86" s="12">
        <f ca="1">SUM($M47:W47)</f>
        <v>7128.8558297712525</v>
      </c>
    </row>
    <row r="87" spans="1:23" outlineLevel="1" x14ac:dyDescent="0.25"/>
    <row r="88" spans="1:23" ht="15.75" outlineLevel="1" thickBot="1" x14ac:dyDescent="0.3">
      <c r="D88" s="13" t="s">
        <v>126</v>
      </c>
      <c r="H88" s="9" t="s">
        <v>53</v>
      </c>
      <c r="M88" s="17">
        <f t="shared" ref="M88:W88" ca="1" si="31">SUM(M85:M87)</f>
        <v>515.56164383561645</v>
      </c>
      <c r="N88" s="17">
        <f t="shared" ca="1" si="31"/>
        <v>1197.2516438356161</v>
      </c>
      <c r="O88" s="17">
        <f t="shared" ca="1" si="31"/>
        <v>1892.2928438356162</v>
      </c>
      <c r="P88" s="17">
        <f t="shared" ca="1" si="31"/>
        <v>2594.019057835616</v>
      </c>
      <c r="Q88" s="17">
        <f t="shared" ca="1" si="31"/>
        <v>3302.6405048156157</v>
      </c>
      <c r="R88" s="17">
        <f t="shared" ca="1" si="31"/>
        <v>4026.4859122842158</v>
      </c>
      <c r="S88" s="17">
        <f t="shared" ca="1" si="31"/>
        <v>4741.635563140394</v>
      </c>
      <c r="T88" s="17">
        <f t="shared" ca="1" si="31"/>
        <v>5463.1924135044574</v>
      </c>
      <c r="U88" s="17">
        <f t="shared" ca="1" si="31"/>
        <v>6198.2115356549821</v>
      </c>
      <c r="V88" s="17">
        <f t="shared" ca="1" si="31"/>
        <v>6948.1017152664426</v>
      </c>
      <c r="W88" s="17">
        <f t="shared" ca="1" si="31"/>
        <v>7128.8558297712525</v>
      </c>
    </row>
    <row r="89" spans="1:23" ht="15.75" outlineLevel="1" thickTop="1" x14ac:dyDescent="0.25"/>
    <row r="90" spans="1:23" outlineLevel="1" x14ac:dyDescent="0.25">
      <c r="A90" s="3">
        <f ca="1">SUM(M90:X90)</f>
        <v>0</v>
      </c>
      <c r="E90" s="16" t="s">
        <v>127</v>
      </c>
      <c r="H90" s="9" t="s">
        <v>83</v>
      </c>
      <c r="M90" s="3">
        <f t="shared" ref="M90:W90" ca="1" si="32">IFERROR((ABS(M81-M88)&gt;rTolerance)*1,1)</f>
        <v>0</v>
      </c>
      <c r="N90" s="3">
        <f t="shared" ca="1" si="32"/>
        <v>0</v>
      </c>
      <c r="O90" s="3">
        <f t="shared" ca="1" si="32"/>
        <v>0</v>
      </c>
      <c r="P90" s="3">
        <f t="shared" ca="1" si="32"/>
        <v>0</v>
      </c>
      <c r="Q90" s="3">
        <f t="shared" ca="1" si="32"/>
        <v>0</v>
      </c>
      <c r="R90" s="3">
        <f t="shared" ca="1" si="32"/>
        <v>0</v>
      </c>
      <c r="S90" s="3">
        <f t="shared" ca="1" si="32"/>
        <v>0</v>
      </c>
      <c r="T90" s="3">
        <f t="shared" ca="1" si="32"/>
        <v>0</v>
      </c>
      <c r="U90" s="3">
        <f t="shared" ca="1" si="32"/>
        <v>0</v>
      </c>
      <c r="V90" s="3">
        <f t="shared" ca="1" si="32"/>
        <v>0</v>
      </c>
      <c r="W90" s="3">
        <f t="shared" ca="1" si="32"/>
        <v>0</v>
      </c>
    </row>
    <row r="91" spans="1:23" outlineLevel="1" x14ac:dyDescent="0.25"/>
    <row r="92" spans="1:23" outlineLevel="1" x14ac:dyDescent="0.25">
      <c r="A92" s="3">
        <f>SUM(M92:X92)</f>
        <v>0</v>
      </c>
      <c r="E92" s="16" t="s">
        <v>159</v>
      </c>
      <c r="H92" s="9" t="s">
        <v>83</v>
      </c>
      <c r="M92" s="3">
        <f>IFERROR((M63&lt;0)*1,1)</f>
        <v>0</v>
      </c>
      <c r="N92" s="3">
        <f t="shared" ref="N92:W92" si="33">IFERROR((N63&lt;0)*1,1)</f>
        <v>0</v>
      </c>
      <c r="O92" s="3">
        <f t="shared" si="33"/>
        <v>0</v>
      </c>
      <c r="P92" s="3">
        <f t="shared" si="33"/>
        <v>0</v>
      </c>
      <c r="Q92" s="3">
        <f t="shared" si="33"/>
        <v>0</v>
      </c>
      <c r="R92" s="3">
        <f t="shared" si="33"/>
        <v>0</v>
      </c>
      <c r="S92" s="3">
        <f t="shared" si="33"/>
        <v>0</v>
      </c>
      <c r="T92" s="3">
        <f t="shared" si="33"/>
        <v>0</v>
      </c>
      <c r="U92" s="3">
        <f t="shared" si="33"/>
        <v>0</v>
      </c>
      <c r="V92" s="3">
        <f t="shared" si="33"/>
        <v>0</v>
      </c>
      <c r="W92" s="3">
        <f t="shared" si="33"/>
        <v>0</v>
      </c>
    </row>
    <row r="93" spans="1:23" outlineLevel="1" x14ac:dyDescent="0.25"/>
    <row r="94" spans="1:23" outlineLevel="1" x14ac:dyDescent="0.25">
      <c r="E94" s="16" t="s">
        <v>166</v>
      </c>
      <c r="H94" s="9" t="s">
        <v>53</v>
      </c>
      <c r="M94" s="40">
        <f ca="1">SUMIFS('C4_CalcsA'!M$9:M$120,'C4_CalcsA'!$B$9:$B$120,rBS)</f>
        <v>485</v>
      </c>
      <c r="N94" s="40">
        <f ca="1">SUMIFS('C4_CalcsA'!N$9:N$120,'C4_CalcsA'!$B$9:$B$120,rBS)</f>
        <v>425</v>
      </c>
      <c r="O94" s="40">
        <f ca="1">SUMIFS('C4_CalcsA'!O$9:O$120,'C4_CalcsA'!$B$9:$B$120,rBS)</f>
        <v>365</v>
      </c>
      <c r="P94" s="40">
        <f ca="1">SUMIFS('C4_CalcsA'!P$9:P$120,'C4_CalcsA'!$B$9:$B$120,rBS)</f>
        <v>336.37718000000001</v>
      </c>
      <c r="Q94" s="40">
        <f ca="1">SUMIFS('C4_CalcsA'!Q$9:Q$120,'C4_CalcsA'!$B$9:$B$120,rBS)</f>
        <v>275.76510000000002</v>
      </c>
      <c r="R94" s="40">
        <f ca="1">SUMIFS('C4_CalcsA'!R$9:R$120,'C4_CalcsA'!$B$9:$B$120,rBS)</f>
        <v>215.15302</v>
      </c>
      <c r="S94" s="40">
        <f ca="1">SUMIFS('C4_CalcsA'!S$9:S$120,'C4_CalcsA'!$B$9:$B$120,rBS)</f>
        <v>187.83865443344001</v>
      </c>
      <c r="T94" s="40">
        <f ca="1">SUMIFS('C4_CalcsA'!T$9:T$120,'C4_CalcsA'!$B$9:$B$120,rBS)</f>
        <v>126.5770302408</v>
      </c>
      <c r="U94" s="40">
        <f ca="1">SUMIFS('C4_CalcsA'!U$9:U$120,'C4_CalcsA'!$B$9:$B$120,rBS)</f>
        <v>65.315406048160014</v>
      </c>
      <c r="V94" s="40">
        <f ca="1">SUMIFS('C4_CalcsA'!V$9:V$120,'C4_CalcsA'!$B$9:$B$120,rBS)</f>
        <v>39.38958279400201</v>
      </c>
      <c r="W94" s="40">
        <f ca="1">SUMIFS('C4_CalcsA'!W$9:W$120,'C4_CalcsA'!$B$9:$B$120,rBS)</f>
        <v>23.901851372446231</v>
      </c>
    </row>
    <row r="95" spans="1:23" outlineLevel="1" x14ac:dyDescent="0.25">
      <c r="A95" s="3">
        <f ca="1">SUM(M95:X95)</f>
        <v>0</v>
      </c>
      <c r="E95" s="16" t="s">
        <v>138</v>
      </c>
      <c r="H95" s="9" t="s">
        <v>83</v>
      </c>
      <c r="M95" s="3">
        <f t="shared" ref="M95:W95" ca="1" si="34">IFERROR((ABS(M94-(M79+M67-M63))&gt;rTolerance)*1,1)</f>
        <v>0</v>
      </c>
      <c r="N95" s="3">
        <f t="shared" ca="1" si="34"/>
        <v>0</v>
      </c>
      <c r="O95" s="3">
        <f t="shared" ca="1" si="34"/>
        <v>0</v>
      </c>
      <c r="P95" s="3">
        <f t="shared" ca="1" si="34"/>
        <v>0</v>
      </c>
      <c r="Q95" s="3">
        <f t="shared" ca="1" si="34"/>
        <v>0</v>
      </c>
      <c r="R95" s="3">
        <f t="shared" ca="1" si="34"/>
        <v>0</v>
      </c>
      <c r="S95" s="3">
        <f t="shared" ca="1" si="34"/>
        <v>0</v>
      </c>
      <c r="T95" s="3">
        <f t="shared" ca="1" si="34"/>
        <v>0</v>
      </c>
      <c r="U95" s="3">
        <f t="shared" ca="1" si="34"/>
        <v>0</v>
      </c>
      <c r="V95" s="3">
        <f t="shared" ca="1" si="34"/>
        <v>0</v>
      </c>
      <c r="W95" s="3">
        <f t="shared" ca="1" si="34"/>
        <v>0</v>
      </c>
    </row>
    <row r="96" spans="1:23" outlineLevel="1" x14ac:dyDescent="0.25"/>
    <row r="98" spans="1:24" ht="18.75" x14ac:dyDescent="0.3">
      <c r="A98" s="51"/>
      <c r="B98" s="51"/>
      <c r="C98" s="51" t="s">
        <v>37</v>
      </c>
      <c r="D98" s="51"/>
      <c r="E98" s="51"/>
      <c r="F98" s="51"/>
      <c r="G98" s="51"/>
      <c r="H98" s="51"/>
      <c r="I98" s="51"/>
      <c r="J98" s="51"/>
      <c r="K98" s="51"/>
      <c r="L98" s="51"/>
      <c r="M98" s="51"/>
      <c r="N98" s="51"/>
      <c r="O98" s="51"/>
      <c r="P98" s="51"/>
      <c r="Q98" s="51"/>
      <c r="R98" s="51"/>
      <c r="S98" s="51"/>
      <c r="T98" s="51"/>
      <c r="U98" s="51"/>
      <c r="V98" s="51"/>
      <c r="W98" s="51"/>
      <c r="X98" s="51"/>
    </row>
    <row r="99" spans="1:24" outlineLevel="1" x14ac:dyDescent="0.25"/>
    <row r="100" spans="1:24" outlineLevel="1" x14ac:dyDescent="0.25">
      <c r="D100" s="13" t="s">
        <v>131</v>
      </c>
    </row>
    <row r="101" spans="1:24" outlineLevel="1" x14ac:dyDescent="0.25"/>
    <row r="102" spans="1:24" outlineLevel="1" x14ac:dyDescent="0.25">
      <c r="E102" t="s">
        <v>33</v>
      </c>
      <c r="H102" s="9" t="s">
        <v>53</v>
      </c>
      <c r="J102" s="12">
        <f>SUM(M102:X102)</f>
        <v>7736.4278680353964</v>
      </c>
      <c r="M102" s="12">
        <f t="shared" ref="M102:W102" si="35">M27</f>
        <v>560.56164383561645</v>
      </c>
      <c r="N102" s="12">
        <f t="shared" si="35"/>
        <v>741.6899999999996</v>
      </c>
      <c r="O102" s="12">
        <f t="shared" si="35"/>
        <v>755.04120000000012</v>
      </c>
      <c r="P102" s="12">
        <f t="shared" si="35"/>
        <v>762.18527399999971</v>
      </c>
      <c r="Q102" s="12">
        <f t="shared" si="35"/>
        <v>769.23352697999985</v>
      </c>
      <c r="R102" s="12">
        <f t="shared" si="35"/>
        <v>784.45748746859999</v>
      </c>
      <c r="S102" s="12">
        <f t="shared" si="35"/>
        <v>776.24888900065798</v>
      </c>
      <c r="T102" s="12">
        <f t="shared" si="35"/>
        <v>782.81847455670368</v>
      </c>
      <c r="U102" s="12">
        <f t="shared" si="35"/>
        <v>796.28074634316454</v>
      </c>
      <c r="V102" s="12">
        <f t="shared" si="35"/>
        <v>811.66877992428817</v>
      </c>
      <c r="W102" s="12">
        <f t="shared" si="35"/>
        <v>196.24184592636584</v>
      </c>
    </row>
    <row r="103" spans="1:24" outlineLevel="1" x14ac:dyDescent="0.25">
      <c r="E103" t="s">
        <v>132</v>
      </c>
      <c r="H103" s="9" t="s">
        <v>53</v>
      </c>
      <c r="J103" s="12">
        <f t="shared" ref="J103:J105" si="36">SUM(M103:X103)</f>
        <v>0</v>
      </c>
      <c r="M103" s="12"/>
      <c r="N103" s="12"/>
      <c r="O103" s="12"/>
      <c r="P103" s="12"/>
      <c r="Q103" s="12"/>
      <c r="R103" s="12"/>
      <c r="S103" s="12"/>
      <c r="T103" s="12"/>
      <c r="U103" s="12"/>
      <c r="V103" s="12"/>
      <c r="W103" s="12"/>
    </row>
    <row r="104" spans="1:24" outlineLevel="1" x14ac:dyDescent="0.25">
      <c r="E104" t="s">
        <v>157</v>
      </c>
      <c r="H104" s="9" t="s">
        <v>53</v>
      </c>
      <c r="J104" s="12">
        <f t="shared" ref="J104" si="37">SUM(M104:X104)</f>
        <v>0</v>
      </c>
      <c r="M104" s="12"/>
      <c r="N104" s="12"/>
      <c r="O104" s="12"/>
      <c r="P104" s="12"/>
      <c r="Q104" s="12"/>
      <c r="R104" s="12"/>
      <c r="S104" s="12"/>
      <c r="T104" s="12"/>
      <c r="U104" s="12"/>
      <c r="V104" s="12"/>
      <c r="W104" s="12"/>
    </row>
    <row r="105" spans="1:24" outlineLevel="1" x14ac:dyDescent="0.25">
      <c r="E105" t="s">
        <v>34</v>
      </c>
      <c r="H105" s="9" t="s">
        <v>53</v>
      </c>
      <c r="J105" s="12">
        <f t="shared" si="36"/>
        <v>0</v>
      </c>
      <c r="M105" s="12"/>
      <c r="N105" s="12"/>
      <c r="O105" s="12"/>
      <c r="P105" s="12"/>
      <c r="Q105" s="12"/>
      <c r="R105" s="12"/>
      <c r="S105" s="12"/>
      <c r="T105" s="12"/>
      <c r="U105" s="12"/>
      <c r="V105" s="12"/>
      <c r="W105" s="12"/>
    </row>
    <row r="106" spans="1:24" outlineLevel="1" x14ac:dyDescent="0.25"/>
    <row r="107" spans="1:24" ht="15.75" outlineLevel="1" thickBot="1" x14ac:dyDescent="0.3">
      <c r="D107" s="13" t="str">
        <f>D100</f>
        <v>Cash Flow from Operating Activities</v>
      </c>
      <c r="H107" s="9" t="s">
        <v>53</v>
      </c>
      <c r="J107" s="17">
        <f>SUM(J102:J106)</f>
        <v>7736.4278680353964</v>
      </c>
      <c r="M107" s="17">
        <f t="shared" ref="M107:W107" si="38">SUM(M102:M106)</f>
        <v>560.56164383561645</v>
      </c>
      <c r="N107" s="17">
        <f t="shared" si="38"/>
        <v>741.6899999999996</v>
      </c>
      <c r="O107" s="17">
        <f t="shared" si="38"/>
        <v>755.04120000000012</v>
      </c>
      <c r="P107" s="17">
        <f t="shared" si="38"/>
        <v>762.18527399999971</v>
      </c>
      <c r="Q107" s="17">
        <f t="shared" si="38"/>
        <v>769.23352697999985</v>
      </c>
      <c r="R107" s="17">
        <f t="shared" si="38"/>
        <v>784.45748746859999</v>
      </c>
      <c r="S107" s="17">
        <f t="shared" si="38"/>
        <v>776.24888900065798</v>
      </c>
      <c r="T107" s="17">
        <f t="shared" si="38"/>
        <v>782.81847455670368</v>
      </c>
      <c r="U107" s="17">
        <f t="shared" si="38"/>
        <v>796.28074634316454</v>
      </c>
      <c r="V107" s="17">
        <f t="shared" si="38"/>
        <v>811.66877992428817</v>
      </c>
      <c r="W107" s="17">
        <f t="shared" si="38"/>
        <v>196.24184592636584</v>
      </c>
    </row>
    <row r="108" spans="1:24" ht="15.75" outlineLevel="1" thickTop="1" x14ac:dyDescent="0.25"/>
    <row r="109" spans="1:24" outlineLevel="1" x14ac:dyDescent="0.25">
      <c r="D109" s="13" t="s">
        <v>133</v>
      </c>
    </row>
    <row r="110" spans="1:24" outlineLevel="1" x14ac:dyDescent="0.25"/>
    <row r="111" spans="1:24" outlineLevel="1" x14ac:dyDescent="0.25">
      <c r="E111" t="s">
        <v>151</v>
      </c>
      <c r="H111" s="9" t="s">
        <v>53</v>
      </c>
      <c r="J111" s="12">
        <f>SUM(M111:X111)</f>
        <v>-500</v>
      </c>
      <c r="M111" s="12">
        <f>0-'C4_CalcsA'!M98</f>
        <v>-500</v>
      </c>
      <c r="N111" s="12">
        <f>0-'C4_CalcsA'!N98</f>
        <v>0</v>
      </c>
      <c r="O111" s="12">
        <f>0-'C4_CalcsA'!O98</f>
        <v>0</v>
      </c>
      <c r="P111" s="12">
        <f>0-'C4_CalcsA'!P98</f>
        <v>0</v>
      </c>
      <c r="Q111" s="12">
        <f>0-'C4_CalcsA'!Q98</f>
        <v>0</v>
      </c>
      <c r="R111" s="12">
        <f>0-'C4_CalcsA'!R98</f>
        <v>0</v>
      </c>
      <c r="S111" s="12">
        <f>0-'C4_CalcsA'!S98</f>
        <v>0</v>
      </c>
      <c r="T111" s="12">
        <f>0-'C4_CalcsA'!T98</f>
        <v>0</v>
      </c>
      <c r="U111" s="12">
        <f>0-'C4_CalcsA'!U98</f>
        <v>0</v>
      </c>
      <c r="V111" s="12">
        <f>0-'C4_CalcsA'!V98</f>
        <v>0</v>
      </c>
      <c r="W111" s="12">
        <f>0-'C4_CalcsA'!W98</f>
        <v>0</v>
      </c>
    </row>
    <row r="112" spans="1:24" outlineLevel="1" x14ac:dyDescent="0.25">
      <c r="E112" t="s">
        <v>150</v>
      </c>
      <c r="H112" s="9" t="s">
        <v>53</v>
      </c>
      <c r="J112" s="12">
        <f>SUM(M112:X112)</f>
        <v>-131.47388963658932</v>
      </c>
      <c r="M112" s="12">
        <f>0-'C4_CalcsA'!M111</f>
        <v>-30</v>
      </c>
      <c r="N112" s="12">
        <f>0-'C4_CalcsA'!N111</f>
        <v>0</v>
      </c>
      <c r="O112" s="12">
        <f>0-'C4_CalcsA'!O111</f>
        <v>0</v>
      </c>
      <c r="P112" s="12">
        <f>0-'C4_CalcsA'!P111</f>
        <v>-31.83624</v>
      </c>
      <c r="Q112" s="12">
        <f>0-'C4_CalcsA'!Q111</f>
        <v>0</v>
      </c>
      <c r="R112" s="12">
        <f>0-'C4_CalcsA'!R111</f>
        <v>0</v>
      </c>
      <c r="S112" s="12">
        <f>0-'C4_CalcsA'!S111</f>
        <v>-33.784872577919998</v>
      </c>
      <c r="T112" s="12">
        <f>0-'C4_CalcsA'!T111</f>
        <v>0</v>
      </c>
      <c r="U112" s="12">
        <f>0-'C4_CalcsA'!U111</f>
        <v>0</v>
      </c>
      <c r="V112" s="12">
        <f>0-'C4_CalcsA'!V111</f>
        <v>-35.852777058669325</v>
      </c>
      <c r="W112" s="12">
        <f>0-'C4_CalcsA'!W111</f>
        <v>0</v>
      </c>
    </row>
    <row r="113" spans="4:23" outlineLevel="1" x14ac:dyDescent="0.25"/>
    <row r="114" spans="4:23" ht="15.75" outlineLevel="1" thickBot="1" x14ac:dyDescent="0.3">
      <c r="D114" s="13" t="str">
        <f>D109</f>
        <v>Cash Flow from Investing Activities</v>
      </c>
      <c r="H114" s="9" t="s">
        <v>53</v>
      </c>
      <c r="J114" s="17">
        <f>SUM(J111:J113)</f>
        <v>-631.47388963658932</v>
      </c>
      <c r="M114" s="17">
        <f>SUM(M111:M113)</f>
        <v>-530</v>
      </c>
      <c r="N114" s="17">
        <f t="shared" ref="N114:W114" si="39">SUM(N111:N113)</f>
        <v>0</v>
      </c>
      <c r="O114" s="17">
        <f t="shared" si="39"/>
        <v>0</v>
      </c>
      <c r="P114" s="17">
        <f t="shared" si="39"/>
        <v>-31.83624</v>
      </c>
      <c r="Q114" s="17">
        <f t="shared" si="39"/>
        <v>0</v>
      </c>
      <c r="R114" s="17">
        <f t="shared" si="39"/>
        <v>0</v>
      </c>
      <c r="S114" s="17">
        <f t="shared" si="39"/>
        <v>-33.784872577919998</v>
      </c>
      <c r="T114" s="17">
        <f t="shared" si="39"/>
        <v>0</v>
      </c>
      <c r="U114" s="17">
        <f t="shared" si="39"/>
        <v>0</v>
      </c>
      <c r="V114" s="17">
        <f t="shared" si="39"/>
        <v>-35.852777058669325</v>
      </c>
      <c r="W114" s="17">
        <f t="shared" si="39"/>
        <v>0</v>
      </c>
    </row>
    <row r="115" spans="4:23" ht="15.75" outlineLevel="1" thickTop="1" x14ac:dyDescent="0.25"/>
    <row r="116" spans="4:23" outlineLevel="1" x14ac:dyDescent="0.25">
      <c r="D116" s="13" t="s">
        <v>135</v>
      </c>
    </row>
    <row r="117" spans="4:23" outlineLevel="1" x14ac:dyDescent="0.25"/>
    <row r="118" spans="4:23" outlineLevel="1" x14ac:dyDescent="0.25">
      <c r="E118" t="s">
        <v>163</v>
      </c>
      <c r="H118" s="9" t="s">
        <v>53</v>
      </c>
      <c r="J118" s="12">
        <f>SUM(M118:X118)</f>
        <v>0</v>
      </c>
      <c r="M118" s="12"/>
      <c r="N118" s="12"/>
      <c r="O118" s="12"/>
      <c r="P118" s="12"/>
      <c r="Q118" s="12"/>
      <c r="R118" s="12"/>
      <c r="S118" s="12"/>
      <c r="T118" s="12"/>
      <c r="U118" s="12"/>
      <c r="V118" s="12"/>
      <c r="W118" s="12"/>
    </row>
    <row r="119" spans="4:23" outlineLevel="1" x14ac:dyDescent="0.25">
      <c r="E119" t="s">
        <v>164</v>
      </c>
      <c r="H119" s="9" t="s">
        <v>53</v>
      </c>
      <c r="J119" s="12">
        <f t="shared" ref="J119" si="40">SUM(M119:X119)</f>
        <v>0</v>
      </c>
      <c r="M119" s="12"/>
      <c r="N119" s="12"/>
      <c r="O119" s="12"/>
      <c r="P119" s="12"/>
      <c r="Q119" s="12"/>
      <c r="R119" s="12"/>
      <c r="S119" s="12"/>
      <c r="T119" s="12"/>
      <c r="U119" s="12"/>
      <c r="V119" s="12"/>
      <c r="W119" s="12"/>
    </row>
    <row r="120" spans="4:23" outlineLevel="1" x14ac:dyDescent="0.25">
      <c r="E120" t="s">
        <v>134</v>
      </c>
      <c r="H120" s="9" t="s">
        <v>53</v>
      </c>
      <c r="J120" s="12">
        <f>SUM(M120:X120)</f>
        <v>0</v>
      </c>
      <c r="M120" s="12"/>
      <c r="N120" s="12"/>
      <c r="O120" s="12"/>
      <c r="P120" s="12"/>
      <c r="Q120" s="12"/>
      <c r="R120" s="12"/>
      <c r="S120" s="12"/>
      <c r="T120" s="12"/>
      <c r="U120" s="12"/>
      <c r="V120" s="12"/>
      <c r="W120" s="12"/>
    </row>
    <row r="121" spans="4:23" outlineLevel="1" x14ac:dyDescent="0.25">
      <c r="E121" t="s">
        <v>124</v>
      </c>
      <c r="H121" s="9" t="s">
        <v>53</v>
      </c>
      <c r="J121" s="12">
        <f t="shared" ref="J121" si="41">SUM(M121:X121)</f>
        <v>0</v>
      </c>
      <c r="M121" s="12"/>
      <c r="N121" s="12"/>
      <c r="O121" s="12"/>
      <c r="P121" s="12"/>
      <c r="Q121" s="12"/>
      <c r="R121" s="12"/>
      <c r="S121" s="12"/>
      <c r="T121" s="12"/>
      <c r="U121" s="12"/>
      <c r="V121" s="12"/>
      <c r="W121" s="12"/>
    </row>
    <row r="122" spans="4:23" outlineLevel="1" x14ac:dyDescent="0.25">
      <c r="E122" t="s">
        <v>137</v>
      </c>
      <c r="H122" s="9" t="s">
        <v>53</v>
      </c>
      <c r="J122" s="12">
        <f t="shared" ref="J122" si="42">SUM(M122:X122)</f>
        <v>0</v>
      </c>
      <c r="M122" s="12"/>
      <c r="N122" s="12"/>
      <c r="O122" s="12"/>
      <c r="P122" s="12"/>
      <c r="Q122" s="12"/>
      <c r="R122" s="12"/>
      <c r="S122" s="12"/>
      <c r="T122" s="12"/>
      <c r="U122" s="12"/>
      <c r="V122" s="12"/>
      <c r="W122" s="12"/>
    </row>
    <row r="123" spans="4:23" outlineLevel="1" x14ac:dyDescent="0.25"/>
    <row r="124" spans="4:23" ht="15.75" outlineLevel="1" thickBot="1" x14ac:dyDescent="0.3">
      <c r="D124" s="13" t="str">
        <f>D116</f>
        <v>Cash Flow from Financing Activities</v>
      </c>
      <c r="H124" s="9" t="s">
        <v>53</v>
      </c>
      <c r="J124" s="17">
        <f>SUM(J118:J123)</f>
        <v>0</v>
      </c>
      <c r="M124" s="17">
        <f>SUM(M118:M123)</f>
        <v>0</v>
      </c>
      <c r="N124" s="17">
        <f t="shared" ref="N124:W124" si="43">SUM(N118:N123)</f>
        <v>0</v>
      </c>
      <c r="O124" s="17">
        <f t="shared" si="43"/>
        <v>0</v>
      </c>
      <c r="P124" s="17">
        <f t="shared" si="43"/>
        <v>0</v>
      </c>
      <c r="Q124" s="17">
        <f t="shared" si="43"/>
        <v>0</v>
      </c>
      <c r="R124" s="17">
        <f t="shared" si="43"/>
        <v>0</v>
      </c>
      <c r="S124" s="17">
        <f t="shared" si="43"/>
        <v>0</v>
      </c>
      <c r="T124" s="17">
        <f t="shared" si="43"/>
        <v>0</v>
      </c>
      <c r="U124" s="17">
        <f t="shared" si="43"/>
        <v>0</v>
      </c>
      <c r="V124" s="17">
        <f t="shared" si="43"/>
        <v>0</v>
      </c>
      <c r="W124" s="17">
        <f t="shared" si="43"/>
        <v>0</v>
      </c>
    </row>
    <row r="125" spans="4:23" ht="15.75" outlineLevel="1" thickTop="1" x14ac:dyDescent="0.25"/>
    <row r="126" spans="4:23" ht="15.75" outlineLevel="1" thickBot="1" x14ac:dyDescent="0.3">
      <c r="D126" s="13" t="s">
        <v>136</v>
      </c>
      <c r="H126" s="9" t="s">
        <v>53</v>
      </c>
      <c r="J126" s="17">
        <f>SUM(J107,J114,J124)</f>
        <v>7104.9539783988075</v>
      </c>
      <c r="M126" s="17">
        <f t="shared" ref="M126:W126" si="44">SUM(M107,M114,M124)</f>
        <v>30.561643835616451</v>
      </c>
      <c r="N126" s="17">
        <f t="shared" si="44"/>
        <v>741.6899999999996</v>
      </c>
      <c r="O126" s="17">
        <f t="shared" si="44"/>
        <v>755.04120000000012</v>
      </c>
      <c r="P126" s="17">
        <f t="shared" si="44"/>
        <v>730.34903399999973</v>
      </c>
      <c r="Q126" s="17">
        <f t="shared" si="44"/>
        <v>769.23352697999985</v>
      </c>
      <c r="R126" s="17">
        <f t="shared" si="44"/>
        <v>784.45748746859999</v>
      </c>
      <c r="S126" s="17">
        <f t="shared" si="44"/>
        <v>742.46401642273804</v>
      </c>
      <c r="T126" s="17">
        <f t="shared" si="44"/>
        <v>782.81847455670368</v>
      </c>
      <c r="U126" s="17">
        <f t="shared" si="44"/>
        <v>796.28074634316454</v>
      </c>
      <c r="V126" s="17">
        <f t="shared" si="44"/>
        <v>775.81600286561888</v>
      </c>
      <c r="W126" s="17">
        <f t="shared" si="44"/>
        <v>196.24184592636584</v>
      </c>
    </row>
    <row r="127" spans="4:23" ht="15.75" outlineLevel="1" thickTop="1" x14ac:dyDescent="0.25"/>
    <row r="128" spans="4:23" outlineLevel="1" x14ac:dyDescent="0.25">
      <c r="D128" t="s">
        <v>128</v>
      </c>
      <c r="H128" s="9" t="s">
        <v>53</v>
      </c>
      <c r="M128" s="12">
        <f>L131</f>
        <v>0</v>
      </c>
      <c r="N128" s="12">
        <f t="shared" ref="N128:W128" si="45">M131</f>
        <v>30.561643835616451</v>
      </c>
      <c r="O128" s="12">
        <f t="shared" si="45"/>
        <v>772.25164383561605</v>
      </c>
      <c r="P128" s="12">
        <f t="shared" si="45"/>
        <v>1527.2928438356162</v>
      </c>
      <c r="Q128" s="12">
        <f t="shared" si="45"/>
        <v>2257.641877835616</v>
      </c>
      <c r="R128" s="12">
        <f t="shared" si="45"/>
        <v>3026.8754048156161</v>
      </c>
      <c r="S128" s="12">
        <f t="shared" si="45"/>
        <v>3811.3328922842161</v>
      </c>
      <c r="T128" s="12">
        <f t="shared" si="45"/>
        <v>4553.7969087069541</v>
      </c>
      <c r="U128" s="12">
        <f t="shared" si="45"/>
        <v>5336.6153832636573</v>
      </c>
      <c r="V128" s="12">
        <f t="shared" si="45"/>
        <v>6132.8961296068219</v>
      </c>
      <c r="W128" s="12">
        <f t="shared" si="45"/>
        <v>6908.7121324724412</v>
      </c>
    </row>
    <row r="129" spans="1:24" outlineLevel="1" x14ac:dyDescent="0.25">
      <c r="D129" t="s">
        <v>129</v>
      </c>
      <c r="H129" s="9" t="s">
        <v>53</v>
      </c>
      <c r="J129" s="12">
        <f>SUM(M129:X129)</f>
        <v>7104.9539783988075</v>
      </c>
      <c r="M129" s="12">
        <f>M126</f>
        <v>30.561643835616451</v>
      </c>
      <c r="N129" s="12">
        <f t="shared" ref="N129:W129" si="46">N126</f>
        <v>741.6899999999996</v>
      </c>
      <c r="O129" s="12">
        <f t="shared" si="46"/>
        <v>755.04120000000012</v>
      </c>
      <c r="P129" s="12">
        <f t="shared" si="46"/>
        <v>730.34903399999973</v>
      </c>
      <c r="Q129" s="12">
        <f t="shared" si="46"/>
        <v>769.23352697999985</v>
      </c>
      <c r="R129" s="12">
        <f t="shared" si="46"/>
        <v>784.45748746859999</v>
      </c>
      <c r="S129" s="12">
        <f t="shared" si="46"/>
        <v>742.46401642273804</v>
      </c>
      <c r="T129" s="12">
        <f t="shared" si="46"/>
        <v>782.81847455670368</v>
      </c>
      <c r="U129" s="12">
        <f t="shared" si="46"/>
        <v>796.28074634316454</v>
      </c>
      <c r="V129" s="12">
        <f t="shared" si="46"/>
        <v>775.81600286561888</v>
      </c>
      <c r="W129" s="12">
        <f t="shared" si="46"/>
        <v>196.24184592636584</v>
      </c>
    </row>
    <row r="130" spans="1:24" outlineLevel="1" x14ac:dyDescent="0.25"/>
    <row r="131" spans="1:24" ht="15.75" outlineLevel="1" thickBot="1" x14ac:dyDescent="0.3">
      <c r="D131" s="13" t="s">
        <v>130</v>
      </c>
      <c r="H131" s="9" t="s">
        <v>53</v>
      </c>
      <c r="L131" s="39"/>
      <c r="M131" s="17">
        <f t="shared" ref="M131:W131" si="47">SUM(M128:M130)</f>
        <v>30.561643835616451</v>
      </c>
      <c r="N131" s="17">
        <f t="shared" si="47"/>
        <v>772.25164383561605</v>
      </c>
      <c r="O131" s="17">
        <f t="shared" si="47"/>
        <v>1527.2928438356162</v>
      </c>
      <c r="P131" s="17">
        <f t="shared" si="47"/>
        <v>2257.641877835616</v>
      </c>
      <c r="Q131" s="17">
        <f t="shared" si="47"/>
        <v>3026.8754048156161</v>
      </c>
      <c r="R131" s="17">
        <f t="shared" si="47"/>
        <v>3811.3328922842161</v>
      </c>
      <c r="S131" s="17">
        <f t="shared" si="47"/>
        <v>4553.7969087069541</v>
      </c>
      <c r="T131" s="17">
        <f t="shared" si="47"/>
        <v>5336.6153832636573</v>
      </c>
      <c r="U131" s="17">
        <f t="shared" si="47"/>
        <v>6132.8961296068219</v>
      </c>
      <c r="V131" s="17">
        <f t="shared" si="47"/>
        <v>6908.7121324724412</v>
      </c>
      <c r="W131" s="17">
        <f t="shared" si="47"/>
        <v>7104.9539783988075</v>
      </c>
    </row>
    <row r="132" spans="1:24" ht="15.75" outlineLevel="1" thickTop="1" x14ac:dyDescent="0.25"/>
    <row r="134" spans="1:24" ht="18.75" x14ac:dyDescent="0.3">
      <c r="A134" s="51"/>
      <c r="B134" s="51"/>
      <c r="C134" s="51" t="s">
        <v>1</v>
      </c>
      <c r="D134" s="51"/>
      <c r="E134" s="51"/>
      <c r="F134" s="51"/>
      <c r="G134" s="51"/>
      <c r="H134" s="51"/>
      <c r="I134" s="51"/>
      <c r="J134" s="51"/>
      <c r="K134" s="51"/>
      <c r="L134" s="51"/>
      <c r="M134" s="51"/>
      <c r="N134" s="51"/>
      <c r="O134" s="51"/>
      <c r="P134" s="51"/>
      <c r="Q134" s="51"/>
      <c r="R134" s="51"/>
      <c r="S134" s="51"/>
      <c r="T134" s="51"/>
      <c r="U134" s="51"/>
      <c r="V134" s="51"/>
      <c r="W134" s="51"/>
      <c r="X134" s="51"/>
    </row>
  </sheetData>
  <dataConsolidate/>
  <conditionalFormatting sqref="A2:A3">
    <cfRule type="expression" dxfId="1" priority="8" stopIfTrue="1">
      <formula>A2=0</formula>
    </cfRule>
  </conditionalFormatting>
  <conditionalFormatting sqref="A50 M50:W50 A90 M90:W90 A92 M92:W92 N94:W94 A95 M95:W95">
    <cfRule type="expression" dxfId="0" priority="1" stopIfTrue="1">
      <formula>A50=0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B41BFDC0B6664B821299DFDAFC0D36" ma:contentTypeVersion="12" ma:contentTypeDescription="Create a new document." ma:contentTypeScope="" ma:versionID="4a823c42270d1cd15ce2982933e4f0d6">
  <xsd:schema xmlns:xsd="http://www.w3.org/2001/XMLSchema" xmlns:xs="http://www.w3.org/2001/XMLSchema" xmlns:p="http://schemas.microsoft.com/office/2006/metadata/properties" xmlns:ns3="7ef3f96f-d5d3-407b-89f7-01f02bafd24c" xmlns:ns4="ce5d9066-e693-4946-8185-6c6f39078817" targetNamespace="http://schemas.microsoft.com/office/2006/metadata/properties" ma:root="true" ma:fieldsID="38da528e75c777b6438e56d2000c62a8" ns3:_="" ns4:_="">
    <xsd:import namespace="7ef3f96f-d5d3-407b-89f7-01f02bafd24c"/>
    <xsd:import namespace="ce5d9066-e693-4946-8185-6c6f3907881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f3f96f-d5d3-407b-89f7-01f02bafd24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5d9066-e693-4946-8185-6c6f3907881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6D7AB6-7267-4C95-996F-E0A991EB94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f3f96f-d5d3-407b-89f7-01f02bafd24c"/>
    <ds:schemaRef ds:uri="ce5d9066-e693-4946-8185-6c6f390788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50FC6-F2BE-491A-B82F-86DAE74E7809}">
  <ds:schemaRefs>
    <ds:schemaRef ds:uri="ce5d9066-e693-4946-8185-6c6f39078817"/>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www.w3.org/XML/1998/namespace"/>
    <ds:schemaRef ds:uri="7ef3f96f-d5d3-407b-89f7-01f02bafd24c"/>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1CA44E1-4D47-4B7B-ADDF-5CE36F1104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Index</vt:lpstr>
      <vt:lpstr>Inputs &gt;&gt;</vt:lpstr>
      <vt:lpstr>I1_Gen_Inputs</vt:lpstr>
      <vt:lpstr>I2_Scenario_Inputs</vt:lpstr>
      <vt:lpstr>Calculations &gt;&gt;</vt:lpstr>
      <vt:lpstr>C1_TimelineM</vt:lpstr>
      <vt:lpstr>C2_TimelineA</vt:lpstr>
      <vt:lpstr>C3_CalcsM</vt:lpstr>
      <vt:lpstr>C4_CalcsA</vt:lpstr>
      <vt:lpstr>Outputs &gt;&gt;</vt:lpstr>
      <vt:lpstr>O1_Financial Statements</vt:lpstr>
      <vt:lpstr>Model_Error</vt:lpstr>
      <vt:lpstr>rBS</vt:lpstr>
      <vt:lpstr>rCF</vt:lpstr>
      <vt:lpstr>rEndDate</vt:lpstr>
      <vt:lpstr>rMonthsInYear</vt:lpstr>
      <vt:lpstr>rPL</vt:lpstr>
      <vt:lpstr>rStartDate</vt:lpstr>
      <vt:lpstr>rStatementTags</vt:lpstr>
      <vt:lpstr>rTolerance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Ruth Butler-Lee</cp:lastModifiedBy>
  <dcterms:created xsi:type="dcterms:W3CDTF">2020-01-06T13:33:43Z</dcterms:created>
  <dcterms:modified xsi:type="dcterms:W3CDTF">2026-10-01T14:53:16Z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0x010100CEB41BFDC0B6664B821299DFDAFC0D36</vt:lpwstr>
  </property>
  <property fmtid="{D5CDD505-2E9C-101B-9397-08002B2CF9AE}" pid="3" name="Folder">
    <vt:lpwstr>310;#General|ff425080-4bce-43ca-9390-507acedeade2</vt:lpwstr>
  </property>
  <property fmtid="{D5CDD505-2E9C-101B-9397-08002B2CF9AE}" pid="4" name="_dlc_DocIdItemGuid">
    <vt:lpwstr>32887f1e-ff11-42be-915a-869313f99d68</vt:lpwstr>
  </property>
</Properties>
</file>