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ean\Google Drive\ICAEW\Webinar\Presentation\4. Journal import\"/>
    </mc:Choice>
  </mc:AlternateContent>
  <xr:revisionPtr revIDLastSave="0" documentId="13_ncr:1_{DC711FD6-7AB5-4183-B29A-22C80D70DF6E}" xr6:coauthVersionLast="43" xr6:coauthVersionMax="43" xr10:uidLastSave="{00000000-0000-0000-0000-000000000000}"/>
  <bookViews>
    <workbookView xWindow="-108" yWindow="-108" windowWidth="23256" windowHeight="12576" tabRatio="598" xr2:uid="{00000000-000D-0000-FFFF-FFFF00000000}"/>
  </bookViews>
  <sheets>
    <sheet name="Prepayments" sheetId="42" r:id="rId1"/>
  </sheets>
  <definedNames>
    <definedName name="_Fill" hidden="1">#REF!</definedName>
    <definedName name="_xlnm._FilterDatabase" localSheetId="0" hidden="1">Prepayments!$A$5:$U$84</definedName>
    <definedName name="_Key1" hidden="1">#REF!</definedName>
    <definedName name="_Order1" hidden="1">0</definedName>
    <definedName name="_Order2" hidden="1">0</definedName>
    <definedName name="_Sort" hidden="1">#REF!</definedName>
    <definedName name="wrn.repo._.1." hidden="1">{"Balance Sheet",#N/A,TRUE,"Balance Sheet";#N/A,#N/A,TRUE,"Cover Page"}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42" l="1"/>
  <c r="P10" i="42"/>
  <c r="Q10" i="42"/>
  <c r="R10" i="42"/>
  <c r="T10" i="42"/>
  <c r="U10" i="42"/>
  <c r="P11" i="42"/>
  <c r="Q11" i="42"/>
  <c r="R11" i="42"/>
  <c r="S11" i="42"/>
  <c r="S12" i="42" s="1"/>
  <c r="S13" i="42" s="1"/>
  <c r="S14" i="42" s="1"/>
  <c r="T11" i="42"/>
  <c r="U11" i="42"/>
  <c r="P12" i="42"/>
  <c r="Q12" i="42"/>
  <c r="R12" i="42"/>
  <c r="T12" i="42"/>
  <c r="P13" i="42"/>
  <c r="Q13" i="42"/>
  <c r="R13" i="42"/>
  <c r="T13" i="42"/>
  <c r="P14" i="42"/>
  <c r="Q14" i="42"/>
  <c r="R14" i="42"/>
  <c r="T14" i="42"/>
  <c r="U14" i="42"/>
  <c r="P15" i="42"/>
  <c r="Q15" i="42"/>
  <c r="R15" i="42"/>
  <c r="S15" i="42"/>
  <c r="S16" i="42" s="1"/>
  <c r="S17" i="42" s="1"/>
  <c r="S18" i="42" s="1"/>
  <c r="T15" i="42"/>
  <c r="U15" i="42"/>
  <c r="P16" i="42"/>
  <c r="Q16" i="42"/>
  <c r="R16" i="42"/>
  <c r="T16" i="42"/>
  <c r="P17" i="42"/>
  <c r="Q17" i="42"/>
  <c r="R17" i="42"/>
  <c r="T17" i="42"/>
  <c r="P18" i="42"/>
  <c r="Q18" i="42"/>
  <c r="R18" i="42"/>
  <c r="T18" i="42"/>
  <c r="U18" i="42"/>
  <c r="P19" i="42"/>
  <c r="Q19" i="42"/>
  <c r="R19" i="42"/>
  <c r="S19" i="42"/>
  <c r="S20" i="42" s="1"/>
  <c r="S21" i="42" s="1"/>
  <c r="S22" i="42" s="1"/>
  <c r="S23" i="42" s="1"/>
  <c r="T19" i="42"/>
  <c r="U19" i="42"/>
  <c r="P20" i="42"/>
  <c r="Q20" i="42"/>
  <c r="R20" i="42"/>
  <c r="T20" i="42"/>
  <c r="P21" i="42"/>
  <c r="Q21" i="42"/>
  <c r="R21" i="42"/>
  <c r="T21" i="42"/>
  <c r="P22" i="42"/>
  <c r="Q22" i="42"/>
  <c r="R22" i="42"/>
  <c r="T22" i="42"/>
  <c r="P23" i="42"/>
  <c r="Q23" i="42"/>
  <c r="R23" i="42"/>
  <c r="T23" i="42"/>
  <c r="U23" i="42"/>
  <c r="P24" i="42"/>
  <c r="Q24" i="42"/>
  <c r="R24" i="42"/>
  <c r="S24" i="42"/>
  <c r="S25" i="42" s="1"/>
  <c r="S26" i="42" s="1"/>
  <c r="S27" i="42" s="1"/>
  <c r="S28" i="42" s="1"/>
  <c r="S29" i="42" s="1"/>
  <c r="S30" i="42" s="1"/>
  <c r="S31" i="42" s="1"/>
  <c r="T24" i="42"/>
  <c r="U24" i="42"/>
  <c r="P25" i="42"/>
  <c r="Q25" i="42"/>
  <c r="R25" i="42"/>
  <c r="T25" i="42"/>
  <c r="P26" i="42"/>
  <c r="Q26" i="42"/>
  <c r="R26" i="42"/>
  <c r="T26" i="42"/>
  <c r="P27" i="42"/>
  <c r="Q27" i="42"/>
  <c r="R27" i="42"/>
  <c r="T27" i="42"/>
  <c r="P28" i="42"/>
  <c r="Q28" i="42"/>
  <c r="R28" i="42"/>
  <c r="T28" i="42"/>
  <c r="P29" i="42"/>
  <c r="Q29" i="42"/>
  <c r="R29" i="42"/>
  <c r="T29" i="42"/>
  <c r="P30" i="42"/>
  <c r="Q30" i="42"/>
  <c r="R30" i="42"/>
  <c r="T30" i="42"/>
  <c r="P31" i="42"/>
  <c r="Q31" i="42"/>
  <c r="R31" i="42"/>
  <c r="T31" i="42"/>
  <c r="U31" i="42"/>
  <c r="P32" i="42"/>
  <c r="Q32" i="42"/>
  <c r="R32" i="42"/>
  <c r="S32" i="42"/>
  <c r="T32" i="42"/>
  <c r="U32" i="42"/>
  <c r="P33" i="42"/>
  <c r="Q33" i="42"/>
  <c r="R33" i="42"/>
  <c r="S33" i="42"/>
  <c r="S34" i="42" s="1"/>
  <c r="S35" i="42" s="1"/>
  <c r="S36" i="42" s="1"/>
  <c r="T33" i="42"/>
  <c r="P34" i="42"/>
  <c r="Q34" i="42"/>
  <c r="R34" i="42"/>
  <c r="T34" i="42"/>
  <c r="P35" i="42"/>
  <c r="Q35" i="42"/>
  <c r="R35" i="42"/>
  <c r="T35" i="42"/>
  <c r="P36" i="42"/>
  <c r="Q36" i="42"/>
  <c r="R36" i="42"/>
  <c r="T36" i="42"/>
  <c r="U36" i="42"/>
  <c r="P37" i="42"/>
  <c r="Q37" i="42"/>
  <c r="R37" i="42"/>
  <c r="S37" i="42"/>
  <c r="S38" i="42" s="1"/>
  <c r="S39" i="42" s="1"/>
  <c r="S40" i="42" s="1"/>
  <c r="T37" i="42"/>
  <c r="U37" i="42"/>
  <c r="P38" i="42"/>
  <c r="Q38" i="42"/>
  <c r="R38" i="42"/>
  <c r="T38" i="42"/>
  <c r="P39" i="42"/>
  <c r="Q39" i="42"/>
  <c r="R39" i="42"/>
  <c r="T39" i="42"/>
  <c r="P40" i="42"/>
  <c r="Q40" i="42"/>
  <c r="R40" i="42"/>
  <c r="T40" i="42"/>
  <c r="U40" i="42"/>
  <c r="P41" i="42"/>
  <c r="Q41" i="42"/>
  <c r="R41" i="42"/>
  <c r="S41" i="42"/>
  <c r="S42" i="42" s="1"/>
  <c r="S43" i="42" s="1"/>
  <c r="T41" i="42"/>
  <c r="U41" i="42"/>
  <c r="P42" i="42"/>
  <c r="Q42" i="42"/>
  <c r="R42" i="42"/>
  <c r="T42" i="42"/>
  <c r="P43" i="42"/>
  <c r="Q43" i="42"/>
  <c r="R43" i="42"/>
  <c r="T43" i="42"/>
  <c r="U43" i="42"/>
  <c r="P44" i="42"/>
  <c r="Q44" i="42"/>
  <c r="R44" i="42"/>
  <c r="S44" i="42"/>
  <c r="T44" i="42"/>
  <c r="U44" i="42"/>
  <c r="P45" i="42"/>
  <c r="Q45" i="42"/>
  <c r="R45" i="42"/>
  <c r="S45" i="42"/>
  <c r="S46" i="42" s="1"/>
  <c r="S47" i="42" s="1"/>
  <c r="T45" i="42"/>
  <c r="P46" i="42"/>
  <c r="Q46" i="42"/>
  <c r="R46" i="42"/>
  <c r="T46" i="42"/>
  <c r="P47" i="42"/>
  <c r="Q47" i="42"/>
  <c r="R47" i="42"/>
  <c r="T47" i="42"/>
  <c r="U47" i="42"/>
  <c r="P48" i="42"/>
  <c r="Q48" i="42"/>
  <c r="R48" i="42"/>
  <c r="S48" i="42"/>
  <c r="S49" i="42" s="1"/>
  <c r="S50" i="42" s="1"/>
  <c r="S51" i="42" s="1"/>
  <c r="S52" i="42" s="1"/>
  <c r="S53" i="42" s="1"/>
  <c r="S54" i="42" s="1"/>
  <c r="T48" i="42"/>
  <c r="U48" i="42"/>
  <c r="P49" i="42"/>
  <c r="Q49" i="42"/>
  <c r="R49" i="42"/>
  <c r="T49" i="42"/>
  <c r="P50" i="42"/>
  <c r="Q50" i="42"/>
  <c r="R50" i="42"/>
  <c r="T50" i="42"/>
  <c r="P51" i="42"/>
  <c r="Q51" i="42"/>
  <c r="R51" i="42"/>
  <c r="T51" i="42"/>
  <c r="P52" i="42"/>
  <c r="Q52" i="42"/>
  <c r="R52" i="42"/>
  <c r="T52" i="42"/>
  <c r="P53" i="42"/>
  <c r="Q53" i="42"/>
  <c r="R53" i="42"/>
  <c r="T53" i="42"/>
  <c r="P54" i="42"/>
  <c r="Q54" i="42"/>
  <c r="R54" i="42"/>
  <c r="T54" i="42"/>
  <c r="U54" i="42"/>
  <c r="P55" i="42"/>
  <c r="Q55" i="42"/>
  <c r="R55" i="42"/>
  <c r="S55" i="42"/>
  <c r="S56" i="42" s="1"/>
  <c r="S57" i="42" s="1"/>
  <c r="S58" i="42" s="1"/>
  <c r="S59" i="42" s="1"/>
  <c r="S60" i="42" s="1"/>
  <c r="S61" i="42" s="1"/>
  <c r="S62" i="42" s="1"/>
  <c r="T55" i="42"/>
  <c r="U55" i="42"/>
  <c r="P56" i="42"/>
  <c r="Q56" i="42"/>
  <c r="R56" i="42"/>
  <c r="T56" i="42"/>
  <c r="P57" i="42"/>
  <c r="Q57" i="42"/>
  <c r="R57" i="42"/>
  <c r="T57" i="42"/>
  <c r="P58" i="42"/>
  <c r="Q58" i="42"/>
  <c r="R58" i="42"/>
  <c r="T58" i="42"/>
  <c r="P59" i="42"/>
  <c r="Q59" i="42"/>
  <c r="R59" i="42"/>
  <c r="T59" i="42"/>
  <c r="P60" i="42"/>
  <c r="Q60" i="42"/>
  <c r="R60" i="42"/>
  <c r="T60" i="42"/>
  <c r="P61" i="42"/>
  <c r="Q61" i="42"/>
  <c r="R61" i="42"/>
  <c r="T61" i="42"/>
  <c r="P62" i="42"/>
  <c r="Q62" i="42"/>
  <c r="R62" i="42"/>
  <c r="T62" i="42"/>
  <c r="U62" i="42"/>
  <c r="P63" i="42"/>
  <c r="Q63" i="42"/>
  <c r="R63" i="42"/>
  <c r="S63" i="42"/>
  <c r="S64" i="42" s="1"/>
  <c r="S65" i="42" s="1"/>
  <c r="S66" i="42" s="1"/>
  <c r="T63" i="42"/>
  <c r="U63" i="42"/>
  <c r="P64" i="42"/>
  <c r="Q64" i="42"/>
  <c r="R64" i="42"/>
  <c r="T64" i="42"/>
  <c r="P65" i="42"/>
  <c r="Q65" i="42"/>
  <c r="R65" i="42"/>
  <c r="T65" i="42"/>
  <c r="P66" i="42"/>
  <c r="Q66" i="42"/>
  <c r="R66" i="42"/>
  <c r="T66" i="42"/>
  <c r="U66" i="42"/>
  <c r="P67" i="42"/>
  <c r="Q67" i="42"/>
  <c r="R67" i="42"/>
  <c r="S67" i="42"/>
  <c r="S68" i="42" s="1"/>
  <c r="S69" i="42" s="1"/>
  <c r="S70" i="42" s="1"/>
  <c r="T67" i="42"/>
  <c r="U67" i="42"/>
  <c r="P68" i="42"/>
  <c r="Q68" i="42"/>
  <c r="R68" i="42"/>
  <c r="T68" i="42"/>
  <c r="P69" i="42"/>
  <c r="Q69" i="42"/>
  <c r="R69" i="42"/>
  <c r="T69" i="42"/>
  <c r="P70" i="42"/>
  <c r="Q70" i="42"/>
  <c r="R70" i="42"/>
  <c r="T70" i="42"/>
  <c r="U70" i="42"/>
  <c r="P71" i="42"/>
  <c r="Q71" i="42"/>
  <c r="R71" i="42"/>
  <c r="S71" i="42"/>
  <c r="S72" i="42" s="1"/>
  <c r="S73" i="42" s="1"/>
  <c r="S74" i="42" s="1"/>
  <c r="T71" i="42"/>
  <c r="U71" i="42"/>
  <c r="P72" i="42"/>
  <c r="Q72" i="42"/>
  <c r="R72" i="42"/>
  <c r="T72" i="42"/>
  <c r="P73" i="42"/>
  <c r="Q73" i="42"/>
  <c r="R73" i="42"/>
  <c r="T73" i="42"/>
  <c r="P74" i="42"/>
  <c r="Q74" i="42"/>
  <c r="R74" i="42"/>
  <c r="T74" i="42"/>
  <c r="U74" i="42"/>
  <c r="P75" i="42"/>
  <c r="Q75" i="42"/>
  <c r="R75" i="42"/>
  <c r="S75" i="42"/>
  <c r="S76" i="42" s="1"/>
  <c r="S77" i="42" s="1"/>
  <c r="S78" i="42" s="1"/>
  <c r="T75" i="42"/>
  <c r="U75" i="42"/>
  <c r="P76" i="42"/>
  <c r="Q76" i="42"/>
  <c r="R76" i="42"/>
  <c r="T76" i="42"/>
  <c r="P77" i="42"/>
  <c r="Q77" i="42"/>
  <c r="R77" i="42"/>
  <c r="T77" i="42"/>
  <c r="P78" i="42"/>
  <c r="Q78" i="42"/>
  <c r="R78" i="42"/>
  <c r="T78" i="42"/>
  <c r="U78" i="42"/>
  <c r="P9" i="42"/>
  <c r="Q9" i="42"/>
  <c r="R9" i="42"/>
  <c r="T9" i="42"/>
  <c r="P8" i="42"/>
  <c r="Q8" i="42"/>
  <c r="R8" i="42"/>
  <c r="T8" i="42"/>
  <c r="M9" i="42"/>
  <c r="N9" i="42"/>
  <c r="U9" i="42" s="1"/>
  <c r="H68" i="42" l="1"/>
  <c r="K68" i="42" s="1"/>
  <c r="I68" i="42"/>
  <c r="M68" i="42" s="1"/>
  <c r="H69" i="42"/>
  <c r="K69" i="42" s="1"/>
  <c r="I69" i="42" l="1"/>
  <c r="M69" i="42" s="1"/>
  <c r="U7" i="42"/>
  <c r="R7" i="42"/>
  <c r="S7" i="42"/>
  <c r="S8" i="42" s="1"/>
  <c r="S9" i="42" s="1"/>
  <c r="S10" i="42" s="1"/>
  <c r="H77" i="42"/>
  <c r="K77" i="42" s="1"/>
  <c r="H76" i="42"/>
  <c r="K76" i="42" s="1"/>
  <c r="H73" i="42"/>
  <c r="K73" i="42" s="1"/>
  <c r="H72" i="42"/>
  <c r="K72" i="42" s="1"/>
  <c r="I76" i="42" l="1"/>
  <c r="M76" i="42" s="1"/>
  <c r="I77" i="42"/>
  <c r="M77" i="42" s="1"/>
  <c r="I72" i="42"/>
  <c r="M72" i="42" s="1"/>
  <c r="I73" i="42"/>
  <c r="M73" i="42" s="1"/>
  <c r="T7" i="42"/>
  <c r="Q7" i="42"/>
  <c r="M46" i="42"/>
  <c r="H26" i="42" l="1"/>
  <c r="H21" i="42"/>
  <c r="I21" i="42" l="1"/>
  <c r="K26" i="42"/>
  <c r="I26" i="42"/>
  <c r="K21" i="42"/>
  <c r="M26" i="42" l="1"/>
  <c r="M21" i="42"/>
  <c r="H38" i="42" l="1"/>
  <c r="H39" i="42"/>
  <c r="K39" i="42" l="1"/>
  <c r="I39" i="42"/>
  <c r="K38" i="42"/>
  <c r="I38" i="42"/>
  <c r="M38" i="42" s="1"/>
  <c r="M39" i="42" l="1"/>
  <c r="H42" i="42" l="1"/>
  <c r="H34" i="42"/>
  <c r="K34" i="42" l="1"/>
  <c r="I34" i="42"/>
  <c r="K42" i="42"/>
  <c r="I42" i="42"/>
  <c r="H17" i="42"/>
  <c r="H16" i="42"/>
  <c r="M34" i="42" l="1"/>
  <c r="M42" i="42"/>
  <c r="K16" i="42"/>
  <c r="I16" i="42"/>
  <c r="K17" i="42"/>
  <c r="I17" i="42"/>
  <c r="H49" i="42"/>
  <c r="H52" i="42"/>
  <c r="H22" i="42"/>
  <c r="M17" i="42" l="1"/>
  <c r="M16" i="42"/>
  <c r="I22" i="42"/>
  <c r="K52" i="42"/>
  <c r="I52" i="42"/>
  <c r="K49" i="42"/>
  <c r="I49" i="42"/>
  <c r="K22" i="42"/>
  <c r="H50" i="42"/>
  <c r="M49" i="42" l="1"/>
  <c r="M52" i="42"/>
  <c r="M22" i="42"/>
  <c r="K50" i="42"/>
  <c r="I50" i="42"/>
  <c r="H51" i="42"/>
  <c r="M50" i="42" l="1"/>
  <c r="K51" i="42"/>
  <c r="I51" i="42"/>
  <c r="M51" i="42" l="1"/>
  <c r="H53" i="42"/>
  <c r="K53" i="42" l="1"/>
  <c r="I53" i="42"/>
  <c r="M53" i="42" s="1"/>
  <c r="H20" i="42"/>
  <c r="K20" i="42" l="1"/>
  <c r="I20" i="42"/>
  <c r="H45" i="42"/>
  <c r="H13" i="42"/>
  <c r="M20" i="42" l="1"/>
  <c r="K45" i="42"/>
  <c r="I45" i="42"/>
  <c r="K13" i="42"/>
  <c r="I13" i="42"/>
  <c r="M13" i="42" l="1"/>
  <c r="M45" i="42"/>
  <c r="H33" i="42" l="1"/>
  <c r="H25" i="42"/>
  <c r="K25" i="42" l="1"/>
  <c r="I25" i="42"/>
  <c r="K33" i="42"/>
  <c r="I33" i="42"/>
  <c r="M33" i="42" l="1"/>
  <c r="M25" i="42"/>
  <c r="H58" i="42"/>
  <c r="H57" i="42"/>
  <c r="K57" i="42" l="1"/>
  <c r="I57" i="42"/>
  <c r="K58" i="42"/>
  <c r="I58" i="42"/>
  <c r="M58" i="42" l="1"/>
  <c r="M57" i="42"/>
  <c r="M5" i="42"/>
  <c r="H8" i="42"/>
  <c r="H12" i="42"/>
  <c r="H30" i="42"/>
  <c r="H27" i="42"/>
  <c r="H28" i="42"/>
  <c r="H29" i="42"/>
  <c r="H35" i="42"/>
  <c r="H56" i="42"/>
  <c r="H59" i="42"/>
  <c r="H60" i="42"/>
  <c r="H61" i="42"/>
  <c r="H64" i="42"/>
  <c r="H65" i="42"/>
  <c r="I8" i="42" l="1"/>
  <c r="K59" i="42"/>
  <c r="I59" i="42"/>
  <c r="K65" i="42"/>
  <c r="I65" i="42"/>
  <c r="K28" i="42"/>
  <c r="I28" i="42"/>
  <c r="K64" i="42"/>
  <c r="I64" i="42"/>
  <c r="K56" i="42"/>
  <c r="I56" i="42"/>
  <c r="K27" i="42"/>
  <c r="I27" i="42"/>
  <c r="K61" i="42"/>
  <c r="I61" i="42"/>
  <c r="K35" i="42"/>
  <c r="I35" i="42"/>
  <c r="K30" i="42"/>
  <c r="I30" i="42"/>
  <c r="K60" i="42"/>
  <c r="I60" i="42"/>
  <c r="K29" i="42"/>
  <c r="I29" i="42"/>
  <c r="K8" i="42"/>
  <c r="K12" i="42"/>
  <c r="I12" i="42"/>
  <c r="N5" i="42"/>
  <c r="J68" i="42" l="1"/>
  <c r="N68" i="42" s="1"/>
  <c r="U68" i="42" s="1"/>
  <c r="J69" i="42"/>
  <c r="N69" i="42" s="1"/>
  <c r="U69" i="42" s="1"/>
  <c r="M27" i="42"/>
  <c r="M64" i="42"/>
  <c r="U64" i="42" s="1"/>
  <c r="M65" i="42"/>
  <c r="M29" i="42"/>
  <c r="M30" i="42"/>
  <c r="M61" i="42"/>
  <c r="J56" i="42"/>
  <c r="N56" i="42" s="1"/>
  <c r="J73" i="42"/>
  <c r="N73" i="42" s="1"/>
  <c r="U73" i="42" s="1"/>
  <c r="J77" i="42"/>
  <c r="N77" i="42" s="1"/>
  <c r="U77" i="42" s="1"/>
  <c r="J76" i="42"/>
  <c r="N76" i="42" s="1"/>
  <c r="U76" i="42" s="1"/>
  <c r="J72" i="42"/>
  <c r="N72" i="42" s="1"/>
  <c r="U72" i="42" s="1"/>
  <c r="J29" i="42"/>
  <c r="N29" i="42" s="1"/>
  <c r="J60" i="42"/>
  <c r="N60" i="42" s="1"/>
  <c r="J28" i="42"/>
  <c r="N28" i="42" s="1"/>
  <c r="J8" i="42"/>
  <c r="N8" i="42" s="1"/>
  <c r="J35" i="42"/>
  <c r="N35" i="42" s="1"/>
  <c r="J27" i="42"/>
  <c r="N27" i="42" s="1"/>
  <c r="J30" i="42"/>
  <c r="N30" i="42" s="1"/>
  <c r="J64" i="42"/>
  <c r="N64" i="42" s="1"/>
  <c r="J59" i="42"/>
  <c r="N59" i="42" s="1"/>
  <c r="J46" i="42"/>
  <c r="N46" i="42" s="1"/>
  <c r="U46" i="42" s="1"/>
  <c r="J26" i="42"/>
  <c r="N26" i="42" s="1"/>
  <c r="U26" i="42" s="1"/>
  <c r="J21" i="42"/>
  <c r="N21" i="42" s="1"/>
  <c r="U21" i="42" s="1"/>
  <c r="J39" i="42"/>
  <c r="N39" i="42" s="1"/>
  <c r="U39" i="42" s="1"/>
  <c r="J38" i="42"/>
  <c r="N38" i="42" s="1"/>
  <c r="U38" i="42" s="1"/>
  <c r="J34" i="42"/>
  <c r="N34" i="42" s="1"/>
  <c r="U34" i="42" s="1"/>
  <c r="J42" i="42"/>
  <c r="N42" i="42" s="1"/>
  <c r="U42" i="42" s="1"/>
  <c r="J17" i="42"/>
  <c r="N17" i="42" s="1"/>
  <c r="U17" i="42" s="1"/>
  <c r="J16" i="42"/>
  <c r="N16" i="42" s="1"/>
  <c r="U16" i="42" s="1"/>
  <c r="J52" i="42"/>
  <c r="N52" i="42" s="1"/>
  <c r="U52" i="42" s="1"/>
  <c r="J22" i="42"/>
  <c r="N22" i="42" s="1"/>
  <c r="U22" i="42" s="1"/>
  <c r="J49" i="42"/>
  <c r="N49" i="42" s="1"/>
  <c r="U49" i="42" s="1"/>
  <c r="J50" i="42"/>
  <c r="N50" i="42" s="1"/>
  <c r="U50" i="42" s="1"/>
  <c r="J51" i="42"/>
  <c r="N51" i="42" s="1"/>
  <c r="U51" i="42" s="1"/>
  <c r="J53" i="42"/>
  <c r="N53" i="42" s="1"/>
  <c r="U53" i="42" s="1"/>
  <c r="J20" i="42"/>
  <c r="N20" i="42" s="1"/>
  <c r="U20" i="42" s="1"/>
  <c r="J45" i="42"/>
  <c r="N45" i="42" s="1"/>
  <c r="U45" i="42" s="1"/>
  <c r="J13" i="42"/>
  <c r="N13" i="42" s="1"/>
  <c r="U13" i="42" s="1"/>
  <c r="J33" i="42"/>
  <c r="N33" i="42" s="1"/>
  <c r="U33" i="42" s="1"/>
  <c r="J25" i="42"/>
  <c r="N25" i="42" s="1"/>
  <c r="U25" i="42" s="1"/>
  <c r="J58" i="42"/>
  <c r="N58" i="42" s="1"/>
  <c r="U58" i="42" s="1"/>
  <c r="J57" i="42"/>
  <c r="N57" i="42" s="1"/>
  <c r="U57" i="42" s="1"/>
  <c r="J61" i="42"/>
  <c r="N61" i="42" s="1"/>
  <c r="J12" i="42"/>
  <c r="N12" i="42" s="1"/>
  <c r="J65" i="42"/>
  <c r="N65" i="42" s="1"/>
  <c r="M59" i="42"/>
  <c r="U59" i="42" s="1"/>
  <c r="M12" i="42"/>
  <c r="M60" i="42"/>
  <c r="M35" i="42"/>
  <c r="U35" i="42" s="1"/>
  <c r="M56" i="42"/>
  <c r="U56" i="42" s="1"/>
  <c r="M28" i="42"/>
  <c r="M8" i="42"/>
  <c r="U8" i="42" s="1"/>
  <c r="U61" i="42" l="1"/>
  <c r="U30" i="42"/>
  <c r="U27" i="42"/>
  <c r="U60" i="42"/>
  <c r="U29" i="42"/>
  <c r="U28" i="42"/>
  <c r="U12" i="42"/>
  <c r="U65" i="42"/>
  <c r="N80" i="42"/>
  <c r="M80" i="42"/>
</calcChain>
</file>

<file path=xl/sharedStrings.xml><?xml version="1.0" encoding="utf-8"?>
<sst xmlns="http://schemas.openxmlformats.org/spreadsheetml/2006/main" count="159" uniqueCount="34">
  <si>
    <t>Reference</t>
  </si>
  <si>
    <t>Supplier</t>
  </si>
  <si>
    <t>Description</t>
  </si>
  <si>
    <t>No. months</t>
  </si>
  <si>
    <t>*Narration</t>
  </si>
  <si>
    <t>*Date</t>
  </si>
  <si>
    <t>*AccountCode</t>
  </si>
  <si>
    <t>*TaxRate</t>
  </si>
  <si>
    <t>*Amount</t>
  </si>
  <si>
    <t>Monthly prepay release £</t>
  </si>
  <si>
    <t>Prepayment recognised £</t>
  </si>
  <si>
    <t>Release prepayment from:</t>
  </si>
  <si>
    <t>Release prepayment to:</t>
  </si>
  <si>
    <t>No. months elapsed (current)</t>
  </si>
  <si>
    <t>No. months elapsed (comparative)</t>
  </si>
  <si>
    <t>Zoological Zealots sp. z o.o. - Prepayments  - 2019/20</t>
  </si>
  <si>
    <t>Invoice reference</t>
  </si>
  <si>
    <t>Invoice narrative</t>
  </si>
  <si>
    <t>400 - Advertising &amp; Marketing</t>
  </si>
  <si>
    <t>412 - Consulting</t>
  </si>
  <si>
    <t>425 - Postage, Freight &amp; Courier</t>
  </si>
  <si>
    <t>433 - Insurance</t>
  </si>
  <si>
    <t>449 - Motor Vehicle Expenses</t>
  </si>
  <si>
    <t>457 - Operating Lease Payments</t>
  </si>
  <si>
    <t>461 - Printing &amp; Stationery</t>
  </si>
  <si>
    <t>463 - IT Software and Consumables</t>
  </si>
  <si>
    <t>465 - Rates</t>
  </si>
  <si>
    <t>469 - Rent</t>
  </si>
  <si>
    <t>473 - Repairs &amp; Maintenance</t>
  </si>
  <si>
    <t>480 - Staff Training</t>
  </si>
  <si>
    <t>483 - Medical Insurance</t>
  </si>
  <si>
    <t>485 - Subscriptions</t>
  </si>
  <si>
    <t>489 - Telephone &amp; Internet</t>
  </si>
  <si>
    <t>Total prepayments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</si>
</sst>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_);[Red]\(#,##0.00\);\-\ \ \ ;@_)"/>
    <numFmt numFmtId="165" formatCode="#,##0.00_);[Red]\(#,##0.00\);\-\ \ \ _)"/>
    <numFmt numFmtId="166" formatCode="#,##0.00_);[Red]\(#,##0.00\);\-\ \ \ \ ;@_)"/>
    <numFmt numFmtId="167" formatCode="dd\/mm\/yyyy"/>
    <numFmt numFmtId="168" formatCode="#,##0_);[Red]\(#,##0\);\-\ \ \ _)"/>
    <numFmt numFmtId="169" formatCode="#,##0_);[Red]\(#,##0\);\-\ \ \ ;@_)"/>
  </numFmts>
  <fonts count="1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8" fillId="0" borderId="0">
      <alignment vertical="center"/>
    </xf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0">
    <xf numFmtId="0" fontId="0" fillId="0" borderId="0" xfId="0"/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17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top" wrapText="1"/>
    </xf>
    <xf numFmtId="0" fontId="11" fillId="3" borderId="2" xfId="0" applyFont="1" applyFill="1" applyBorder="1" applyAlignment="1">
      <alignment horizontal="left" vertical="top" wrapText="1"/>
    </xf>
    <xf numFmtId="49" fontId="11" fillId="3" borderId="2" xfId="0" applyNumberFormat="1" applyFont="1" applyFill="1" applyBorder="1" applyAlignment="1">
      <alignment horizontal="left" vertical="top" wrapText="1"/>
    </xf>
    <xf numFmtId="17" fontId="11" fillId="3" borderId="2" xfId="0" applyNumberFormat="1" applyFont="1" applyFill="1" applyBorder="1" applyAlignment="1">
      <alignment horizontal="center" vertical="top" wrapText="1"/>
    </xf>
    <xf numFmtId="17" fontId="11" fillId="4" borderId="2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center"/>
    </xf>
    <xf numFmtId="165" fontId="10" fillId="0" borderId="0" xfId="0" applyNumberFormat="1" applyFont="1" applyBorder="1" applyAlignment="1">
      <alignment vertical="center"/>
    </xf>
    <xf numFmtId="0" fontId="10" fillId="5" borderId="0" xfId="0" applyFont="1" applyFill="1" applyAlignment="1">
      <alignment vertical="center"/>
    </xf>
    <xf numFmtId="167" fontId="10" fillId="5" borderId="0" xfId="0" applyNumberFormat="1" applyFont="1" applyFill="1" applyAlignment="1">
      <alignment horizontal="left" vertical="center"/>
    </xf>
    <xf numFmtId="165" fontId="10" fillId="5" borderId="0" xfId="0" applyNumberFormat="1" applyFont="1" applyFill="1" applyBorder="1" applyAlignment="1">
      <alignment vertical="center"/>
    </xf>
    <xf numFmtId="166" fontId="10" fillId="5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horizontal="left" vertical="center"/>
    </xf>
    <xf numFmtId="165" fontId="10" fillId="0" borderId="0" xfId="0" applyNumberFormat="1" applyFont="1" applyFill="1" applyAlignment="1">
      <alignment vertical="center"/>
    </xf>
    <xf numFmtId="17" fontId="10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167" fontId="10" fillId="0" borderId="0" xfId="0" applyNumberFormat="1" applyFont="1" applyFill="1" applyAlignment="1">
      <alignment horizontal="left" vertical="center"/>
    </xf>
    <xf numFmtId="165" fontId="10" fillId="0" borderId="0" xfId="0" applyNumberFormat="1" applyFont="1" applyFill="1" applyBorder="1" applyAlignment="1">
      <alignment vertical="center"/>
    </xf>
    <xf numFmtId="166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166" fontId="11" fillId="5" borderId="2" xfId="0" applyNumberFormat="1" applyFont="1" applyFill="1" applyBorder="1" applyAlignment="1">
      <alignment horizontal="center" vertical="top" wrapText="1"/>
    </xf>
    <xf numFmtId="17" fontId="10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vertical="center"/>
    </xf>
    <xf numFmtId="17" fontId="10" fillId="0" borderId="1" xfId="0" applyNumberFormat="1" applyFont="1" applyFill="1" applyBorder="1" applyAlignment="1">
      <alignment horizontal="center" vertical="center"/>
    </xf>
    <xf numFmtId="17" fontId="10" fillId="0" borderId="0" xfId="0" applyNumberFormat="1" applyFont="1" applyFill="1" applyBorder="1" applyAlignment="1">
      <alignment vertical="center"/>
    </xf>
    <xf numFmtId="17" fontId="10" fillId="2" borderId="0" xfId="0" applyNumberFormat="1" applyFont="1" applyFill="1" applyAlignment="1">
      <alignment horizontal="center" vertical="center"/>
    </xf>
    <xf numFmtId="165" fontId="10" fillId="0" borderId="0" xfId="2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top" wrapText="1"/>
    </xf>
    <xf numFmtId="17" fontId="13" fillId="7" borderId="3" xfId="0" applyNumberFormat="1" applyFont="1" applyFill="1" applyBorder="1" applyAlignment="1">
      <alignment horizontal="center" vertical="center"/>
    </xf>
    <xf numFmtId="0" fontId="10" fillId="6" borderId="0" xfId="0" applyNumberFormat="1" applyFont="1" applyFill="1" applyAlignment="1">
      <alignment horizontal="center" vertical="center"/>
    </xf>
    <xf numFmtId="168" fontId="10" fillId="2" borderId="0" xfId="0" applyNumberFormat="1" applyFont="1" applyFill="1" applyAlignment="1">
      <alignment vertical="center"/>
    </xf>
    <xf numFmtId="169" fontId="10" fillId="0" borderId="0" xfId="0" applyNumberFormat="1" applyFont="1" applyFill="1" applyAlignment="1">
      <alignment vertical="top"/>
    </xf>
    <xf numFmtId="169" fontId="10" fillId="0" borderId="0" xfId="0" applyNumberFormat="1" applyFont="1" applyAlignment="1">
      <alignment vertical="center"/>
    </xf>
    <xf numFmtId="169" fontId="11" fillId="4" borderId="2" xfId="0" applyNumberFormat="1" applyFont="1" applyFill="1" applyBorder="1" applyAlignment="1">
      <alignment horizontal="center" vertical="top" wrapText="1"/>
    </xf>
    <xf numFmtId="169" fontId="10" fillId="0" borderId="0" xfId="0" applyNumberFormat="1" applyFont="1" applyFill="1" applyAlignment="1">
      <alignment vertical="center"/>
    </xf>
    <xf numFmtId="169" fontId="10" fillId="6" borderId="0" xfId="0" applyNumberFormat="1" applyFont="1" applyFill="1" applyAlignment="1">
      <alignment vertical="center"/>
    </xf>
    <xf numFmtId="169" fontId="10" fillId="0" borderId="0" xfId="0" applyNumberFormat="1" applyFont="1" applyFill="1" applyBorder="1" applyAlignment="1">
      <alignment vertical="center"/>
    </xf>
    <xf numFmtId="169" fontId="11" fillId="0" borderId="1" xfId="0" applyNumberFormat="1" applyFont="1" applyFill="1" applyBorder="1" applyAlignment="1">
      <alignment vertical="center"/>
    </xf>
    <xf numFmtId="169" fontId="10" fillId="0" borderId="0" xfId="2" applyNumberFormat="1" applyFont="1" applyFill="1" applyBorder="1" applyAlignment="1">
      <alignment vertical="center"/>
    </xf>
    <xf numFmtId="169" fontId="11" fillId="0" borderId="0" xfId="0" applyNumberFormat="1" applyFont="1" applyAlignment="1">
      <alignment vertical="center"/>
    </xf>
  </cellXfs>
  <cellStyles count="12">
    <cellStyle name="Comma 2" xfId="2" xr:uid="{00000000-0005-0000-0000-000001000000}"/>
    <cellStyle name="Comma 3" xfId="4" xr:uid="{00000000-0005-0000-0000-000002000000}"/>
    <cellStyle name="Hyperlink 2" xfId="10" xr:uid="{00000000-0005-0000-0000-000005000000}"/>
    <cellStyle name="Normal" xfId="0" builtinId="0" customBuiltin="1"/>
    <cellStyle name="Normal 2" xfId="3" xr:uid="{00000000-0005-0000-0000-000007000000}"/>
    <cellStyle name="Normal 3" xfId="5" xr:uid="{00000000-0005-0000-0000-000008000000}"/>
    <cellStyle name="Normal 4" xfId="6" xr:uid="{00000000-0005-0000-0000-000009000000}"/>
    <cellStyle name="Normal 5" xfId="7" xr:uid="{00000000-0005-0000-0000-00000A000000}"/>
    <cellStyle name="Normal 6" xfId="8" xr:uid="{00000000-0005-0000-0000-00000B000000}"/>
    <cellStyle name="Normal 7" xfId="9" xr:uid="{00000000-0005-0000-0000-00000C000000}"/>
    <cellStyle name="Normal 8" xfId="11" xr:uid="{ED978A31-E40C-4ECD-95FF-E525CC6DEB8A}"/>
    <cellStyle name="Percent 2" xfId="1" xr:uid="{00000000-0005-0000-0000-00000E000000}"/>
  </cellStyles>
  <dxfs count="0"/>
  <tableStyles count="0" defaultTableStyle="TableStyleMedium2" defaultPivotStyle="PivotStyleLight16"/>
  <colors>
    <mruColors>
      <color rgb="FFFFCCFF"/>
      <color rgb="FF00FFFF"/>
      <color rgb="FF66CCFF"/>
      <color rgb="FFCC00FF"/>
      <color rgb="FFFFFF66"/>
      <color rgb="FFFFFF99"/>
      <color rgb="FF00FF00"/>
      <color rgb="FFFF9900"/>
      <color rgb="FFB2B2B2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CCFF"/>
    <pageSetUpPr fitToPage="1"/>
  </sheetPr>
  <dimension ref="A1:U82"/>
  <sheetViews>
    <sheetView tabSelected="1" zoomScale="80" zoomScaleNormal="80" workbookViewId="0">
      <pane ySplit="5" topLeftCell="A6" activePane="bottomLeft" state="frozen"/>
      <selection pane="bottomLeft" activeCell="A6" sqref="A6"/>
    </sheetView>
  </sheetViews>
  <sheetFormatPr defaultColWidth="9.109375" defaultRowHeight="13.8" x14ac:dyDescent="0.3"/>
  <cols>
    <col min="1" max="1" width="22.109375" style="3" customWidth="1"/>
    <col min="2" max="2" width="16.33203125" style="6" customWidth="1"/>
    <col min="3" max="3" width="28.5546875" style="3" customWidth="1"/>
    <col min="4" max="4" width="11.5546875" style="3" customWidth="1"/>
    <col min="5" max="6" width="10.88671875" style="4" customWidth="1"/>
    <col min="7" max="7" width="3" style="12" customWidth="1"/>
    <col min="8" max="10" width="9.88671875" style="4" hidden="1" customWidth="1"/>
    <col min="11" max="11" width="11.5546875" style="52" hidden="1" customWidth="1"/>
    <col min="12" max="12" width="2.88671875" style="23" hidden="1" customWidth="1"/>
    <col min="13" max="14" width="11.88671875" style="52" customWidth="1"/>
    <col min="15" max="15" width="2.88671875" style="23" customWidth="1"/>
    <col min="16" max="20" width="13.21875" style="3" customWidth="1"/>
    <col min="21" max="21" width="13.21875" style="5" customWidth="1"/>
    <col min="22" max="16384" width="9.109375" style="12"/>
  </cols>
  <sheetData>
    <row r="1" spans="1:21" ht="15.6" x14ac:dyDescent="0.3">
      <c r="A1" s="1" t="s">
        <v>15</v>
      </c>
      <c r="B1" s="2"/>
      <c r="H1" s="30"/>
      <c r="I1" s="30"/>
      <c r="J1" s="30"/>
      <c r="K1" s="51"/>
    </row>
    <row r="2" spans="1:21" x14ac:dyDescent="0.3">
      <c r="S2" s="7"/>
    </row>
    <row r="3" spans="1:21" ht="15.6" x14ac:dyDescent="0.3">
      <c r="A3" s="48">
        <v>43617</v>
      </c>
      <c r="B3" s="2"/>
      <c r="H3" s="31"/>
      <c r="I3" s="31"/>
      <c r="J3" s="31"/>
      <c r="K3" s="51"/>
      <c r="N3" s="59"/>
    </row>
    <row r="4" spans="1:21" x14ac:dyDescent="0.3">
      <c r="S4" s="7"/>
    </row>
    <row r="5" spans="1:21" s="34" customFormat="1" ht="69" x14ac:dyDescent="0.3">
      <c r="A5" s="8" t="s">
        <v>1</v>
      </c>
      <c r="B5" s="9" t="s">
        <v>16</v>
      </c>
      <c r="C5" s="8" t="s">
        <v>17</v>
      </c>
      <c r="D5" s="10" t="s">
        <v>10</v>
      </c>
      <c r="E5" s="10" t="s">
        <v>11</v>
      </c>
      <c r="F5" s="10" t="s">
        <v>12</v>
      </c>
      <c r="G5" s="47"/>
      <c r="H5" s="11" t="s">
        <v>3</v>
      </c>
      <c r="I5" s="11" t="s">
        <v>13</v>
      </c>
      <c r="J5" s="11" t="s">
        <v>14</v>
      </c>
      <c r="K5" s="53" t="s">
        <v>9</v>
      </c>
      <c r="M5" s="11">
        <f>A3</f>
        <v>43617</v>
      </c>
      <c r="N5" s="11">
        <f>DATE(YEAR(M5),MONTH(M5)-1,1)</f>
        <v>43586</v>
      </c>
      <c r="P5" s="35" t="s">
        <v>4</v>
      </c>
      <c r="Q5" s="35" t="s">
        <v>5</v>
      </c>
      <c r="R5" s="35" t="s">
        <v>2</v>
      </c>
      <c r="S5" s="36" t="s">
        <v>6</v>
      </c>
      <c r="T5" s="35" t="s">
        <v>7</v>
      </c>
      <c r="U5" s="35" t="s">
        <v>8</v>
      </c>
    </row>
    <row r="6" spans="1:21" x14ac:dyDescent="0.3">
      <c r="A6" s="12"/>
      <c r="B6" s="18"/>
      <c r="C6" s="12"/>
      <c r="D6" s="19"/>
      <c r="E6" s="37"/>
      <c r="F6" s="37"/>
      <c r="H6" s="37"/>
      <c r="I6" s="37"/>
      <c r="J6" s="37"/>
      <c r="K6" s="54"/>
      <c r="L6" s="24"/>
      <c r="M6" s="54"/>
      <c r="N6" s="54"/>
      <c r="O6" s="24"/>
      <c r="R6" s="13"/>
    </row>
    <row r="7" spans="1:21" x14ac:dyDescent="0.3">
      <c r="A7" s="28" t="s">
        <v>18</v>
      </c>
      <c r="B7" s="38"/>
      <c r="C7" s="12"/>
      <c r="D7" s="19"/>
      <c r="E7" s="37"/>
      <c r="F7" s="37"/>
      <c r="H7" s="37"/>
      <c r="I7" s="37"/>
      <c r="J7" s="37"/>
      <c r="K7" s="54"/>
      <c r="L7" s="24"/>
      <c r="M7" s="54"/>
      <c r="N7" s="54"/>
      <c r="O7" s="24"/>
      <c r="P7" s="14" t="str">
        <f>TEXT($A$3,"mmm yy")&amp;" - prepay movement"</f>
        <v>Jun 19 - prepay movement</v>
      </c>
      <c r="Q7" s="15">
        <f>EOMONTH($A$3,0)</f>
        <v>43646</v>
      </c>
      <c r="R7" s="16" t="str">
        <f>A7&amp;" - "&amp;B7&amp;" - "&amp;C7</f>
        <v xml:space="preserve">400 - Advertising &amp; Marketing -  - </v>
      </c>
      <c r="S7" s="14" t="str">
        <f>IF(AND(A7&lt;&gt;"",A6=""),LEFT(A7,3),S6)</f>
        <v>400</v>
      </c>
      <c r="T7" s="14" t="str">
        <f>"No VAT"</f>
        <v>No VAT</v>
      </c>
      <c r="U7" s="17">
        <f>-(M7-N7)</f>
        <v>0</v>
      </c>
    </row>
    <row r="8" spans="1:21" x14ac:dyDescent="0.3">
      <c r="A8" s="32" t="s">
        <v>1</v>
      </c>
      <c r="B8" s="33" t="s">
        <v>0</v>
      </c>
      <c r="C8" s="32" t="s">
        <v>2</v>
      </c>
      <c r="D8" s="50">
        <v>600</v>
      </c>
      <c r="E8" s="45">
        <v>43497</v>
      </c>
      <c r="F8" s="45">
        <v>43831</v>
      </c>
      <c r="G8" s="21"/>
      <c r="H8" s="49">
        <f>(YEAR(F8)-YEAR(E8))*12+MONTH(F8)-MONTH(E8)+1</f>
        <v>12</v>
      </c>
      <c r="I8" s="49">
        <f>MIN(MAX((YEAR(M$5)-YEAR(E8))*12+MONTH(M$5)-MONTH(E8)+1,0),H8)</f>
        <v>5</v>
      </c>
      <c r="J8" s="49">
        <f>MIN(MAX((YEAR(N$5)-YEAR(E8))*12+MONTH(N$5)-MONTH(E8)+1,0),H8)</f>
        <v>4</v>
      </c>
      <c r="K8" s="55">
        <f>D8/H8</f>
        <v>50</v>
      </c>
      <c r="M8" s="55">
        <f>D8-I8*K8</f>
        <v>350</v>
      </c>
      <c r="N8" s="55">
        <f>D8-J8*K8</f>
        <v>400</v>
      </c>
      <c r="P8" s="14" t="str">
        <f>TEXT($A$3,"mmm yy")&amp;" - prepay movement"</f>
        <v>Jun 19 - prepay movement</v>
      </c>
      <c r="Q8" s="15">
        <f>EOMONTH($A$3,0)</f>
        <v>43646</v>
      </c>
      <c r="R8" s="16" t="str">
        <f>A8&amp;" - "&amp;B8&amp;" - "&amp;C8</f>
        <v>Supplier - Reference - Description</v>
      </c>
      <c r="S8" s="14" t="str">
        <f>IF(AND(A8&lt;&gt;"",A7=""),LEFT(A8,3),S7)</f>
        <v>400</v>
      </c>
      <c r="T8" s="14" t="str">
        <f>"No VAT"</f>
        <v>No VAT</v>
      </c>
      <c r="U8" s="17">
        <f>-(M8-N8)</f>
        <v>50</v>
      </c>
    </row>
    <row r="9" spans="1:21" x14ac:dyDescent="0.3">
      <c r="A9" s="32" t="s">
        <v>1</v>
      </c>
      <c r="B9" s="33" t="s">
        <v>0</v>
      </c>
      <c r="C9" s="32" t="s">
        <v>2</v>
      </c>
      <c r="D9" s="50">
        <v>2500</v>
      </c>
      <c r="E9" s="45">
        <v>43497</v>
      </c>
      <c r="F9" s="45">
        <v>43831</v>
      </c>
      <c r="G9" s="21"/>
      <c r="H9" s="49"/>
      <c r="I9" s="49"/>
      <c r="J9" s="49"/>
      <c r="K9" s="55"/>
      <c r="M9" s="55">
        <f>D9-I9*K9</f>
        <v>2500</v>
      </c>
      <c r="N9" s="55">
        <f>D9-J9*K9</f>
        <v>2500</v>
      </c>
      <c r="P9" s="14" t="str">
        <f>TEXT($A$3,"mmm yy")&amp;" - prepay movement"</f>
        <v>Jun 19 - prepay movement</v>
      </c>
      <c r="Q9" s="15">
        <f>EOMONTH($A$3,0)</f>
        <v>43646</v>
      </c>
      <c r="R9" s="16" t="str">
        <f>A9&amp;" - "&amp;B9&amp;" - "&amp;C9</f>
        <v>Supplier - Reference - Description</v>
      </c>
      <c r="S9" s="14" t="str">
        <f>IF(AND(A9&lt;&gt;"",A8=""),LEFT(A9,3),S8)</f>
        <v>400</v>
      </c>
      <c r="T9" s="14" t="str">
        <f>"No VAT"</f>
        <v>No VAT</v>
      </c>
      <c r="U9" s="17">
        <f>-(M9-N9)</f>
        <v>0</v>
      </c>
    </row>
    <row r="10" spans="1:21" x14ac:dyDescent="0.3">
      <c r="A10" s="12"/>
      <c r="B10" s="18"/>
      <c r="C10" s="12"/>
      <c r="D10" s="19"/>
      <c r="E10" s="20"/>
      <c r="F10" s="20"/>
      <c r="G10" s="21"/>
      <c r="H10" s="22"/>
      <c r="I10" s="22"/>
      <c r="J10" s="22"/>
      <c r="K10" s="54"/>
      <c r="M10" s="54"/>
      <c r="N10" s="54"/>
      <c r="P10" s="14" t="str">
        <f t="shared" ref="P10:P73" si="0">TEXT($A$3,"mmm yy")&amp;" - prepay movement"</f>
        <v>Jun 19 - prepay movement</v>
      </c>
      <c r="Q10" s="15">
        <f t="shared" ref="Q10:Q73" si="1">EOMONTH($A$3,0)</f>
        <v>43646</v>
      </c>
      <c r="R10" s="16" t="str">
        <f t="shared" ref="R10:R73" si="2">A10&amp;" - "&amp;B10&amp;" - "&amp;C10</f>
        <v xml:space="preserve"> -  - </v>
      </c>
      <c r="S10" s="14" t="str">
        <f t="shared" ref="S10:S73" si="3">IF(AND(A10&lt;&gt;"",A9=""),LEFT(A10,3),S9)</f>
        <v>400</v>
      </c>
      <c r="T10" s="14" t="str">
        <f t="shared" ref="T10:T73" si="4">"No VAT"</f>
        <v>No VAT</v>
      </c>
      <c r="U10" s="17">
        <f t="shared" ref="U10:U73" si="5">-(M10-N10)</f>
        <v>0</v>
      </c>
    </row>
    <row r="11" spans="1:21" x14ac:dyDescent="0.3">
      <c r="A11" s="28" t="s">
        <v>19</v>
      </c>
      <c r="B11" s="18"/>
      <c r="C11" s="12"/>
      <c r="D11" s="19"/>
      <c r="E11" s="20"/>
      <c r="F11" s="20"/>
      <c r="G11" s="21"/>
      <c r="H11" s="22"/>
      <c r="I11" s="22"/>
      <c r="J11" s="22"/>
      <c r="K11" s="54"/>
      <c r="M11" s="54"/>
      <c r="N11" s="54"/>
      <c r="P11" s="14" t="str">
        <f t="shared" si="0"/>
        <v>Jun 19 - prepay movement</v>
      </c>
      <c r="Q11" s="15">
        <f t="shared" si="1"/>
        <v>43646</v>
      </c>
      <c r="R11" s="16" t="str">
        <f t="shared" si="2"/>
        <v xml:space="preserve">412 - Consulting -  - </v>
      </c>
      <c r="S11" s="14" t="str">
        <f t="shared" si="3"/>
        <v>412</v>
      </c>
      <c r="T11" s="14" t="str">
        <f t="shared" si="4"/>
        <v>No VAT</v>
      </c>
      <c r="U11" s="17">
        <f t="shared" si="5"/>
        <v>0</v>
      </c>
    </row>
    <row r="12" spans="1:21" x14ac:dyDescent="0.3">
      <c r="A12" s="32" t="s">
        <v>1</v>
      </c>
      <c r="B12" s="33" t="s">
        <v>0</v>
      </c>
      <c r="C12" s="32" t="s">
        <v>2</v>
      </c>
      <c r="D12" s="50">
        <v>3000</v>
      </c>
      <c r="E12" s="45">
        <v>43374</v>
      </c>
      <c r="F12" s="45">
        <v>43709</v>
      </c>
      <c r="G12" s="21"/>
      <c r="H12" s="49">
        <f>(YEAR(F12)-YEAR(E12))*12+MONTH(F12)-MONTH(E12)+1</f>
        <v>12</v>
      </c>
      <c r="I12" s="49">
        <f>MIN(MAX((YEAR(A$3)-YEAR(E12))*12+MONTH(A$3)-MONTH(E12)+1,0),H12)</f>
        <v>9</v>
      </c>
      <c r="J12" s="49">
        <f>MIN(MAX((YEAR(N$5)-YEAR(E12))*12+MONTH(N$5)-MONTH(E12)+1,0),H12)</f>
        <v>8</v>
      </c>
      <c r="K12" s="55">
        <f>D12/H12</f>
        <v>250</v>
      </c>
      <c r="M12" s="55">
        <f>D12-I12*K12</f>
        <v>750</v>
      </c>
      <c r="N12" s="55">
        <f>D12-J12*K12</f>
        <v>1000</v>
      </c>
      <c r="P12" s="14" t="str">
        <f t="shared" si="0"/>
        <v>Jun 19 - prepay movement</v>
      </c>
      <c r="Q12" s="15">
        <f t="shared" si="1"/>
        <v>43646</v>
      </c>
      <c r="R12" s="16" t="str">
        <f t="shared" si="2"/>
        <v>Supplier - Reference - Description</v>
      </c>
      <c r="S12" s="14" t="str">
        <f t="shared" si="3"/>
        <v>412</v>
      </c>
      <c r="T12" s="14" t="str">
        <f t="shared" si="4"/>
        <v>No VAT</v>
      </c>
      <c r="U12" s="17">
        <f t="shared" si="5"/>
        <v>250</v>
      </c>
    </row>
    <row r="13" spans="1:21" x14ac:dyDescent="0.3">
      <c r="A13" s="32" t="s">
        <v>1</v>
      </c>
      <c r="B13" s="33" t="s">
        <v>0</v>
      </c>
      <c r="C13" s="32" t="s">
        <v>2</v>
      </c>
      <c r="D13" s="50">
        <v>2500</v>
      </c>
      <c r="E13" s="45">
        <v>43556</v>
      </c>
      <c r="F13" s="45">
        <v>43891</v>
      </c>
      <c r="G13" s="21"/>
      <c r="H13" s="49">
        <f>(YEAR(F13)-YEAR(E13))*12+MONTH(F13)-MONTH(E13)+1</f>
        <v>12</v>
      </c>
      <c r="I13" s="49">
        <f>MIN(MAX((YEAR(A$3)-YEAR(E13))*12+MONTH(A$3)-MONTH(E13)+1,0),H13)</f>
        <v>3</v>
      </c>
      <c r="J13" s="49">
        <f>MIN(MAX((YEAR(N$5)-YEAR(E13))*12+MONTH(N$5)-MONTH(E13)+1,0),H13)</f>
        <v>2</v>
      </c>
      <c r="K13" s="55">
        <f>D13/H13</f>
        <v>208.33333333333334</v>
      </c>
      <c r="M13" s="55">
        <f>D13-I13*K13</f>
        <v>1875</v>
      </c>
      <c r="N13" s="55">
        <f>D13-J13*K13</f>
        <v>2083.3333333333335</v>
      </c>
      <c r="P13" s="14" t="str">
        <f t="shared" si="0"/>
        <v>Jun 19 - prepay movement</v>
      </c>
      <c r="Q13" s="15">
        <f t="shared" si="1"/>
        <v>43646</v>
      </c>
      <c r="R13" s="16" t="str">
        <f t="shared" si="2"/>
        <v>Supplier - Reference - Description</v>
      </c>
      <c r="S13" s="14" t="str">
        <f t="shared" si="3"/>
        <v>412</v>
      </c>
      <c r="T13" s="14" t="str">
        <f t="shared" si="4"/>
        <v>No VAT</v>
      </c>
      <c r="U13" s="17">
        <f t="shared" si="5"/>
        <v>208.33333333333348</v>
      </c>
    </row>
    <row r="14" spans="1:21" x14ac:dyDescent="0.3">
      <c r="A14" s="12"/>
      <c r="B14" s="18"/>
      <c r="C14" s="12"/>
      <c r="D14" s="19"/>
      <c r="E14" s="20"/>
      <c r="F14" s="20"/>
      <c r="G14" s="21"/>
      <c r="H14" s="22"/>
      <c r="I14" s="22"/>
      <c r="J14" s="22"/>
      <c r="K14" s="54"/>
      <c r="M14" s="54"/>
      <c r="N14" s="54"/>
      <c r="P14" s="14" t="str">
        <f t="shared" si="0"/>
        <v>Jun 19 - prepay movement</v>
      </c>
      <c r="Q14" s="15">
        <f t="shared" si="1"/>
        <v>43646</v>
      </c>
      <c r="R14" s="16" t="str">
        <f t="shared" si="2"/>
        <v xml:space="preserve"> -  - </v>
      </c>
      <c r="S14" s="14" t="str">
        <f t="shared" si="3"/>
        <v>412</v>
      </c>
      <c r="T14" s="14" t="str">
        <f t="shared" si="4"/>
        <v>No VAT</v>
      </c>
      <c r="U14" s="17">
        <f t="shared" si="5"/>
        <v>0</v>
      </c>
    </row>
    <row r="15" spans="1:21" x14ac:dyDescent="0.3">
      <c r="A15" s="28" t="s">
        <v>20</v>
      </c>
      <c r="B15" s="18"/>
      <c r="C15" s="12"/>
      <c r="D15" s="19"/>
      <c r="E15" s="20"/>
      <c r="F15" s="20"/>
      <c r="G15" s="21"/>
      <c r="H15" s="22"/>
      <c r="I15" s="22"/>
      <c r="J15" s="22"/>
      <c r="K15" s="54"/>
      <c r="M15" s="54"/>
      <c r="N15" s="54"/>
      <c r="P15" s="14" t="str">
        <f t="shared" si="0"/>
        <v>Jun 19 - prepay movement</v>
      </c>
      <c r="Q15" s="15">
        <f t="shared" si="1"/>
        <v>43646</v>
      </c>
      <c r="R15" s="16" t="str">
        <f t="shared" si="2"/>
        <v xml:space="preserve">425 - Postage, Freight &amp; Courier -  - </v>
      </c>
      <c r="S15" s="14" t="str">
        <f t="shared" si="3"/>
        <v>425</v>
      </c>
      <c r="T15" s="14" t="str">
        <f t="shared" si="4"/>
        <v>No VAT</v>
      </c>
      <c r="U15" s="17">
        <f t="shared" si="5"/>
        <v>0</v>
      </c>
    </row>
    <row r="16" spans="1:21" x14ac:dyDescent="0.3">
      <c r="A16" s="32" t="s">
        <v>1</v>
      </c>
      <c r="B16" s="33" t="s">
        <v>0</v>
      </c>
      <c r="C16" s="32" t="s">
        <v>2</v>
      </c>
      <c r="D16" s="50">
        <v>2900</v>
      </c>
      <c r="E16" s="45">
        <v>43617</v>
      </c>
      <c r="F16" s="45">
        <v>43678</v>
      </c>
      <c r="G16" s="21"/>
      <c r="H16" s="49">
        <f>(YEAR(F16)-YEAR(E16))*12+MONTH(F16)-MONTH(E16)+1</f>
        <v>3</v>
      </c>
      <c r="I16" s="49">
        <f>MIN(MAX((YEAR(A$3)-YEAR(E16))*12+MONTH(A$3)-MONTH(E16)+1,0),H16)</f>
        <v>1</v>
      </c>
      <c r="J16" s="49">
        <f>MIN(MAX((YEAR(N$5)-YEAR(E16))*12+MONTH(N$5)-MONTH(E16)+1,0),H16)</f>
        <v>0</v>
      </c>
      <c r="K16" s="55">
        <f>D16/H16</f>
        <v>966.66666666666663</v>
      </c>
      <c r="M16" s="55">
        <f>D16-I16*K16</f>
        <v>1933.3333333333335</v>
      </c>
      <c r="N16" s="55">
        <f>D16-J16*K16</f>
        <v>2900</v>
      </c>
      <c r="P16" s="14" t="str">
        <f t="shared" si="0"/>
        <v>Jun 19 - prepay movement</v>
      </c>
      <c r="Q16" s="15">
        <f t="shared" si="1"/>
        <v>43646</v>
      </c>
      <c r="R16" s="16" t="str">
        <f t="shared" si="2"/>
        <v>Supplier - Reference - Description</v>
      </c>
      <c r="S16" s="14" t="str">
        <f t="shared" si="3"/>
        <v>425</v>
      </c>
      <c r="T16" s="14" t="str">
        <f t="shared" si="4"/>
        <v>No VAT</v>
      </c>
      <c r="U16" s="17">
        <f t="shared" si="5"/>
        <v>966.66666666666652</v>
      </c>
    </row>
    <row r="17" spans="1:21" x14ac:dyDescent="0.3">
      <c r="A17" s="32" t="s">
        <v>1</v>
      </c>
      <c r="B17" s="33" t="s">
        <v>0</v>
      </c>
      <c r="C17" s="32" t="s">
        <v>2</v>
      </c>
      <c r="D17" s="50">
        <v>400</v>
      </c>
      <c r="E17" s="45">
        <v>43586</v>
      </c>
      <c r="F17" s="45">
        <v>43647</v>
      </c>
      <c r="G17" s="21"/>
      <c r="H17" s="49">
        <f>(YEAR(F17)-YEAR(E17))*12+MONTH(F17)-MONTH(E17)+1</f>
        <v>3</v>
      </c>
      <c r="I17" s="49">
        <f>MIN(MAX((YEAR(A$3)-YEAR(E17))*12+MONTH(A$3)-MONTH(E17)+1,0),H17)</f>
        <v>2</v>
      </c>
      <c r="J17" s="49">
        <f>MIN(MAX((YEAR(N$5)-YEAR(E17))*12+MONTH(N$5)-MONTH(E17)+1,0),H17)</f>
        <v>1</v>
      </c>
      <c r="K17" s="55">
        <f>D17/H17</f>
        <v>133.33333333333334</v>
      </c>
      <c r="M17" s="55">
        <f>D17-I17*K17</f>
        <v>133.33333333333331</v>
      </c>
      <c r="N17" s="55">
        <f>D17-J17*K17</f>
        <v>266.66666666666663</v>
      </c>
      <c r="P17" s="14" t="str">
        <f t="shared" si="0"/>
        <v>Jun 19 - prepay movement</v>
      </c>
      <c r="Q17" s="15">
        <f t="shared" si="1"/>
        <v>43646</v>
      </c>
      <c r="R17" s="16" t="str">
        <f t="shared" si="2"/>
        <v>Supplier - Reference - Description</v>
      </c>
      <c r="S17" s="14" t="str">
        <f t="shared" si="3"/>
        <v>425</v>
      </c>
      <c r="T17" s="14" t="str">
        <f t="shared" si="4"/>
        <v>No VAT</v>
      </c>
      <c r="U17" s="17">
        <f t="shared" si="5"/>
        <v>133.33333333333331</v>
      </c>
    </row>
    <row r="18" spans="1:21" x14ac:dyDescent="0.3">
      <c r="A18" s="12"/>
      <c r="B18" s="18"/>
      <c r="C18" s="12"/>
      <c r="D18" s="19"/>
      <c r="E18" s="20"/>
      <c r="F18" s="20"/>
      <c r="G18" s="21"/>
      <c r="H18" s="22"/>
      <c r="I18" s="22"/>
      <c r="J18" s="22"/>
      <c r="K18" s="54"/>
      <c r="M18" s="54"/>
      <c r="N18" s="54"/>
      <c r="P18" s="14" t="str">
        <f t="shared" si="0"/>
        <v>Jun 19 - prepay movement</v>
      </c>
      <c r="Q18" s="15">
        <f t="shared" si="1"/>
        <v>43646</v>
      </c>
      <c r="R18" s="16" t="str">
        <f t="shared" si="2"/>
        <v xml:space="preserve"> -  - </v>
      </c>
      <c r="S18" s="14" t="str">
        <f t="shared" si="3"/>
        <v>425</v>
      </c>
      <c r="T18" s="14" t="str">
        <f t="shared" si="4"/>
        <v>No VAT</v>
      </c>
      <c r="U18" s="17">
        <f t="shared" si="5"/>
        <v>0</v>
      </c>
    </row>
    <row r="19" spans="1:21" x14ac:dyDescent="0.3">
      <c r="A19" s="28" t="s">
        <v>21</v>
      </c>
      <c r="B19" s="18"/>
      <c r="C19" s="12"/>
      <c r="D19" s="19"/>
      <c r="E19" s="20"/>
      <c r="F19" s="20"/>
      <c r="G19" s="21"/>
      <c r="H19" s="22"/>
      <c r="I19" s="22"/>
      <c r="J19" s="22"/>
      <c r="K19" s="54"/>
      <c r="M19" s="54"/>
      <c r="N19" s="54"/>
      <c r="P19" s="14" t="str">
        <f t="shared" si="0"/>
        <v>Jun 19 - prepay movement</v>
      </c>
      <c r="Q19" s="15">
        <f t="shared" si="1"/>
        <v>43646</v>
      </c>
      <c r="R19" s="16" t="str">
        <f t="shared" si="2"/>
        <v xml:space="preserve">433 - Insurance -  - </v>
      </c>
      <c r="S19" s="14" t="str">
        <f t="shared" si="3"/>
        <v>433</v>
      </c>
      <c r="T19" s="14" t="str">
        <f t="shared" si="4"/>
        <v>No VAT</v>
      </c>
      <c r="U19" s="17">
        <f t="shared" si="5"/>
        <v>0</v>
      </c>
    </row>
    <row r="20" spans="1:21" x14ac:dyDescent="0.3">
      <c r="A20" s="32" t="s">
        <v>1</v>
      </c>
      <c r="B20" s="33" t="s">
        <v>0</v>
      </c>
      <c r="C20" s="32" t="s">
        <v>2</v>
      </c>
      <c r="D20" s="50">
        <v>4000</v>
      </c>
      <c r="E20" s="45">
        <v>43556</v>
      </c>
      <c r="F20" s="45">
        <v>43617</v>
      </c>
      <c r="G20" s="21"/>
      <c r="H20" s="49">
        <f>(YEAR(F20)-YEAR(E20))*12+MONTH(F20)-MONTH(E20)+1</f>
        <v>3</v>
      </c>
      <c r="I20" s="49">
        <f>MIN(MAX((YEAR(A$3)-YEAR(E20))*12+MONTH(A$3)-MONTH(E20)+1,0),H20)</f>
        <v>3</v>
      </c>
      <c r="J20" s="49">
        <f>MIN(MAX((YEAR(N$5)-YEAR(E20))*12+MONTH(N$5)-MONTH(E20)+1,0),H20)</f>
        <v>2</v>
      </c>
      <c r="K20" s="55">
        <f>D20/H20</f>
        <v>1333.3333333333333</v>
      </c>
      <c r="M20" s="55">
        <f>D20-I20*K20</f>
        <v>0</v>
      </c>
      <c r="N20" s="55">
        <f>D20-J20*K20</f>
        <v>1333.3333333333335</v>
      </c>
      <c r="P20" s="14" t="str">
        <f t="shared" si="0"/>
        <v>Jun 19 - prepay movement</v>
      </c>
      <c r="Q20" s="15">
        <f t="shared" si="1"/>
        <v>43646</v>
      </c>
      <c r="R20" s="16" t="str">
        <f t="shared" si="2"/>
        <v>Supplier - Reference - Description</v>
      </c>
      <c r="S20" s="14" t="str">
        <f t="shared" si="3"/>
        <v>433</v>
      </c>
      <c r="T20" s="14" t="str">
        <f t="shared" si="4"/>
        <v>No VAT</v>
      </c>
      <c r="U20" s="17">
        <f t="shared" si="5"/>
        <v>1333.3333333333335</v>
      </c>
    </row>
    <row r="21" spans="1:21" x14ac:dyDescent="0.3">
      <c r="A21" s="32" t="s">
        <v>1</v>
      </c>
      <c r="B21" s="33" t="s">
        <v>0</v>
      </c>
      <c r="C21" s="32" t="s">
        <v>2</v>
      </c>
      <c r="D21" s="50">
        <v>2700</v>
      </c>
      <c r="E21" s="45">
        <v>43647</v>
      </c>
      <c r="F21" s="45">
        <v>43709</v>
      </c>
      <c r="G21" s="21"/>
      <c r="H21" s="49">
        <f>(YEAR(F21)-YEAR(E21))*12+MONTH(F21)-MONTH(E21)+1</f>
        <v>3</v>
      </c>
      <c r="I21" s="49">
        <f>MIN(MAX((YEAR(A$3)-YEAR(E21))*12+MONTH(A$3)-MONTH(E21)+1,0),H21)</f>
        <v>0</v>
      </c>
      <c r="J21" s="49">
        <f>MIN(MAX((YEAR(N$5)-YEAR(E21))*12+MONTH(N$5)-MONTH(E21)+1,0),H21)</f>
        <v>0</v>
      </c>
      <c r="K21" s="55">
        <f>D21/H21</f>
        <v>900</v>
      </c>
      <c r="M21" s="55">
        <f>D21-I21*K21</f>
        <v>2700</v>
      </c>
      <c r="N21" s="55">
        <f>D21-J21*K21</f>
        <v>2700</v>
      </c>
      <c r="P21" s="14" t="str">
        <f t="shared" si="0"/>
        <v>Jun 19 - prepay movement</v>
      </c>
      <c r="Q21" s="15">
        <f t="shared" si="1"/>
        <v>43646</v>
      </c>
      <c r="R21" s="16" t="str">
        <f t="shared" si="2"/>
        <v>Supplier - Reference - Description</v>
      </c>
      <c r="S21" s="14" t="str">
        <f t="shared" si="3"/>
        <v>433</v>
      </c>
      <c r="T21" s="14" t="str">
        <f t="shared" si="4"/>
        <v>No VAT</v>
      </c>
      <c r="U21" s="17">
        <f t="shared" si="5"/>
        <v>0</v>
      </c>
    </row>
    <row r="22" spans="1:21" x14ac:dyDescent="0.3">
      <c r="A22" s="32" t="s">
        <v>1</v>
      </c>
      <c r="B22" s="33" t="s">
        <v>0</v>
      </c>
      <c r="C22" s="32" t="s">
        <v>2</v>
      </c>
      <c r="D22" s="50">
        <v>400</v>
      </c>
      <c r="E22" s="45">
        <v>43586</v>
      </c>
      <c r="F22" s="45">
        <v>43739</v>
      </c>
      <c r="G22" s="21"/>
      <c r="H22" s="49">
        <f>(YEAR(F22)-YEAR(E22))*12+MONTH(F22)-MONTH(E22)+1</f>
        <v>6</v>
      </c>
      <c r="I22" s="49">
        <f>MIN(MAX((YEAR(A$3)-YEAR(E22))*12+MONTH(A$3)-MONTH(E22)+1,0),H22)</f>
        <v>2</v>
      </c>
      <c r="J22" s="49">
        <f>MIN(MAX((YEAR(N$5)-YEAR(E22))*12+MONTH(N$5)-MONTH(E22)+1,0),H22)</f>
        <v>1</v>
      </c>
      <c r="K22" s="55">
        <f>D22/H22</f>
        <v>66.666666666666671</v>
      </c>
      <c r="M22" s="55">
        <f>D22-I22*K22</f>
        <v>266.66666666666663</v>
      </c>
      <c r="N22" s="55">
        <f>D22-J22*K22</f>
        <v>333.33333333333331</v>
      </c>
      <c r="P22" s="14" t="str">
        <f t="shared" si="0"/>
        <v>Jun 19 - prepay movement</v>
      </c>
      <c r="Q22" s="15">
        <f t="shared" si="1"/>
        <v>43646</v>
      </c>
      <c r="R22" s="16" t="str">
        <f t="shared" si="2"/>
        <v>Supplier - Reference - Description</v>
      </c>
      <c r="S22" s="14" t="str">
        <f t="shared" si="3"/>
        <v>433</v>
      </c>
      <c r="T22" s="14" t="str">
        <f t="shared" si="4"/>
        <v>No VAT</v>
      </c>
      <c r="U22" s="17">
        <f t="shared" si="5"/>
        <v>66.666666666666686</v>
      </c>
    </row>
    <row r="23" spans="1:21" x14ac:dyDescent="0.3">
      <c r="A23" s="12"/>
      <c r="B23" s="18"/>
      <c r="C23" s="12"/>
      <c r="D23" s="19"/>
      <c r="E23" s="20"/>
      <c r="F23" s="20"/>
      <c r="G23" s="21"/>
      <c r="H23" s="22"/>
      <c r="I23" s="22"/>
      <c r="J23" s="22"/>
      <c r="K23" s="54"/>
      <c r="M23" s="54"/>
      <c r="N23" s="54"/>
      <c r="P23" s="14" t="str">
        <f t="shared" si="0"/>
        <v>Jun 19 - prepay movement</v>
      </c>
      <c r="Q23" s="15">
        <f t="shared" si="1"/>
        <v>43646</v>
      </c>
      <c r="R23" s="16" t="str">
        <f t="shared" si="2"/>
        <v xml:space="preserve"> -  - </v>
      </c>
      <c r="S23" s="14" t="str">
        <f t="shared" si="3"/>
        <v>433</v>
      </c>
      <c r="T23" s="14" t="str">
        <f t="shared" si="4"/>
        <v>No VAT</v>
      </c>
      <c r="U23" s="17">
        <f t="shared" si="5"/>
        <v>0</v>
      </c>
    </row>
    <row r="24" spans="1:21" x14ac:dyDescent="0.3">
      <c r="A24" s="28" t="s">
        <v>22</v>
      </c>
      <c r="B24" s="18"/>
      <c r="C24" s="12"/>
      <c r="D24" s="19"/>
      <c r="E24" s="20"/>
      <c r="F24" s="20"/>
      <c r="G24" s="21"/>
      <c r="H24" s="22"/>
      <c r="I24" s="22"/>
      <c r="J24" s="22"/>
      <c r="K24" s="54"/>
      <c r="M24" s="54"/>
      <c r="N24" s="54"/>
      <c r="P24" s="14" t="str">
        <f t="shared" si="0"/>
        <v>Jun 19 - prepay movement</v>
      </c>
      <c r="Q24" s="15">
        <f t="shared" si="1"/>
        <v>43646</v>
      </c>
      <c r="R24" s="16" t="str">
        <f t="shared" si="2"/>
        <v xml:space="preserve">449 - Motor Vehicle Expenses -  - </v>
      </c>
      <c r="S24" s="14" t="str">
        <f t="shared" si="3"/>
        <v>449</v>
      </c>
      <c r="T24" s="14" t="str">
        <f t="shared" si="4"/>
        <v>No VAT</v>
      </c>
      <c r="U24" s="17">
        <f t="shared" si="5"/>
        <v>0</v>
      </c>
    </row>
    <row r="25" spans="1:21" x14ac:dyDescent="0.3">
      <c r="A25" s="32" t="s">
        <v>1</v>
      </c>
      <c r="B25" s="33" t="s">
        <v>0</v>
      </c>
      <c r="C25" s="32" t="s">
        <v>2</v>
      </c>
      <c r="D25" s="50">
        <v>1200</v>
      </c>
      <c r="E25" s="45">
        <v>43525</v>
      </c>
      <c r="F25" s="45">
        <v>43586</v>
      </c>
      <c r="G25" s="21"/>
      <c r="H25" s="49">
        <f t="shared" ref="H25:H30" si="6">(YEAR(F25)-YEAR(E25))*12+MONTH(F25)-MONTH(E25)+1</f>
        <v>3</v>
      </c>
      <c r="I25" s="49">
        <f t="shared" ref="I25:I30" si="7">MIN(MAX((YEAR(A$3)-YEAR(E25))*12+MONTH(A$3)-MONTH(E25)+1,0),H25)</f>
        <v>3</v>
      </c>
      <c r="J25" s="49">
        <f t="shared" ref="J25:J30" si="8">MIN(MAX((YEAR(N$5)-YEAR(E25))*12+MONTH(N$5)-MONTH(E25)+1,0),H25)</f>
        <v>3</v>
      </c>
      <c r="K25" s="55">
        <f t="shared" ref="K25:K30" si="9">D25/H25</f>
        <v>400</v>
      </c>
      <c r="M25" s="55">
        <f t="shared" ref="M25:M30" si="10">D25-I25*K25</f>
        <v>0</v>
      </c>
      <c r="N25" s="55">
        <f t="shared" ref="N25:N30" si="11">D25-J25*K25</f>
        <v>0</v>
      </c>
      <c r="P25" s="14" t="str">
        <f t="shared" si="0"/>
        <v>Jun 19 - prepay movement</v>
      </c>
      <c r="Q25" s="15">
        <f t="shared" si="1"/>
        <v>43646</v>
      </c>
      <c r="R25" s="16" t="str">
        <f t="shared" si="2"/>
        <v>Supplier - Reference - Description</v>
      </c>
      <c r="S25" s="14" t="str">
        <f t="shared" si="3"/>
        <v>449</v>
      </c>
      <c r="T25" s="14" t="str">
        <f t="shared" si="4"/>
        <v>No VAT</v>
      </c>
      <c r="U25" s="17">
        <f t="shared" si="5"/>
        <v>0</v>
      </c>
    </row>
    <row r="26" spans="1:21" x14ac:dyDescent="0.3">
      <c r="A26" s="32" t="s">
        <v>1</v>
      </c>
      <c r="B26" s="33" t="s">
        <v>0</v>
      </c>
      <c r="C26" s="32" t="s">
        <v>2</v>
      </c>
      <c r="D26" s="50">
        <v>100</v>
      </c>
      <c r="E26" s="45">
        <v>43617</v>
      </c>
      <c r="F26" s="45">
        <v>43617</v>
      </c>
      <c r="G26" s="21"/>
      <c r="H26" s="49">
        <f t="shared" ref="H26" si="12">(YEAR(F26)-YEAR(E26))*12+MONTH(F26)-MONTH(E26)+1</f>
        <v>1</v>
      </c>
      <c r="I26" s="49">
        <f t="shared" si="7"/>
        <v>1</v>
      </c>
      <c r="J26" s="49">
        <f t="shared" si="8"/>
        <v>0</v>
      </c>
      <c r="K26" s="55">
        <f t="shared" si="9"/>
        <v>100</v>
      </c>
      <c r="M26" s="55">
        <f t="shared" si="10"/>
        <v>0</v>
      </c>
      <c r="N26" s="55">
        <f t="shared" si="11"/>
        <v>100</v>
      </c>
      <c r="P26" s="14" t="str">
        <f t="shared" si="0"/>
        <v>Jun 19 - prepay movement</v>
      </c>
      <c r="Q26" s="15">
        <f t="shared" si="1"/>
        <v>43646</v>
      </c>
      <c r="R26" s="16" t="str">
        <f t="shared" si="2"/>
        <v>Supplier - Reference - Description</v>
      </c>
      <c r="S26" s="14" t="str">
        <f t="shared" si="3"/>
        <v>449</v>
      </c>
      <c r="T26" s="14" t="str">
        <f t="shared" si="4"/>
        <v>No VAT</v>
      </c>
      <c r="U26" s="17">
        <f t="shared" si="5"/>
        <v>100</v>
      </c>
    </row>
    <row r="27" spans="1:21" x14ac:dyDescent="0.3">
      <c r="A27" s="32" t="s">
        <v>1</v>
      </c>
      <c r="B27" s="33" t="s">
        <v>0</v>
      </c>
      <c r="C27" s="32" t="s">
        <v>2</v>
      </c>
      <c r="D27" s="50">
        <v>1400</v>
      </c>
      <c r="E27" s="45">
        <v>43132</v>
      </c>
      <c r="F27" s="45">
        <v>44228</v>
      </c>
      <c r="G27" s="21"/>
      <c r="H27" s="49">
        <f t="shared" si="6"/>
        <v>37</v>
      </c>
      <c r="I27" s="49">
        <f t="shared" si="7"/>
        <v>17</v>
      </c>
      <c r="J27" s="49">
        <f t="shared" si="8"/>
        <v>16</v>
      </c>
      <c r="K27" s="55">
        <f t="shared" si="9"/>
        <v>37.837837837837839</v>
      </c>
      <c r="M27" s="55">
        <f t="shared" si="10"/>
        <v>756.75675675675677</v>
      </c>
      <c r="N27" s="55">
        <f t="shared" si="11"/>
        <v>794.59459459459458</v>
      </c>
      <c r="P27" s="14" t="str">
        <f t="shared" si="0"/>
        <v>Jun 19 - prepay movement</v>
      </c>
      <c r="Q27" s="15">
        <f t="shared" si="1"/>
        <v>43646</v>
      </c>
      <c r="R27" s="16" t="str">
        <f t="shared" si="2"/>
        <v>Supplier - Reference - Description</v>
      </c>
      <c r="S27" s="14" t="str">
        <f t="shared" si="3"/>
        <v>449</v>
      </c>
      <c r="T27" s="14" t="str">
        <f t="shared" si="4"/>
        <v>No VAT</v>
      </c>
      <c r="U27" s="17">
        <f t="shared" si="5"/>
        <v>37.83783783783781</v>
      </c>
    </row>
    <row r="28" spans="1:21" x14ac:dyDescent="0.3">
      <c r="A28" s="32" t="s">
        <v>1</v>
      </c>
      <c r="B28" s="33" t="s">
        <v>0</v>
      </c>
      <c r="C28" s="32" t="s">
        <v>2</v>
      </c>
      <c r="D28" s="50">
        <v>2400</v>
      </c>
      <c r="E28" s="45">
        <v>42826</v>
      </c>
      <c r="F28" s="45">
        <v>44621</v>
      </c>
      <c r="G28" s="21"/>
      <c r="H28" s="49">
        <f t="shared" si="6"/>
        <v>60</v>
      </c>
      <c r="I28" s="49">
        <f t="shared" si="7"/>
        <v>27</v>
      </c>
      <c r="J28" s="49">
        <f t="shared" si="8"/>
        <v>26</v>
      </c>
      <c r="K28" s="55">
        <f t="shared" si="9"/>
        <v>40</v>
      </c>
      <c r="M28" s="55">
        <f t="shared" si="10"/>
        <v>1320</v>
      </c>
      <c r="N28" s="55">
        <f t="shared" si="11"/>
        <v>1360</v>
      </c>
      <c r="P28" s="14" t="str">
        <f t="shared" si="0"/>
        <v>Jun 19 - prepay movement</v>
      </c>
      <c r="Q28" s="15">
        <f t="shared" si="1"/>
        <v>43646</v>
      </c>
      <c r="R28" s="16" t="str">
        <f t="shared" si="2"/>
        <v>Supplier - Reference - Description</v>
      </c>
      <c r="S28" s="14" t="str">
        <f t="shared" si="3"/>
        <v>449</v>
      </c>
      <c r="T28" s="14" t="str">
        <f t="shared" si="4"/>
        <v>No VAT</v>
      </c>
      <c r="U28" s="17">
        <f t="shared" si="5"/>
        <v>40</v>
      </c>
    </row>
    <row r="29" spans="1:21" x14ac:dyDescent="0.3">
      <c r="A29" s="32" t="s">
        <v>1</v>
      </c>
      <c r="B29" s="33" t="s">
        <v>0</v>
      </c>
      <c r="C29" s="32" t="s">
        <v>2</v>
      </c>
      <c r="D29" s="50">
        <v>2500</v>
      </c>
      <c r="E29" s="45">
        <v>42826</v>
      </c>
      <c r="F29" s="45">
        <v>44621</v>
      </c>
      <c r="G29" s="21"/>
      <c r="H29" s="49">
        <f t="shared" si="6"/>
        <v>60</v>
      </c>
      <c r="I29" s="49">
        <f t="shared" si="7"/>
        <v>27</v>
      </c>
      <c r="J29" s="49">
        <f t="shared" si="8"/>
        <v>26</v>
      </c>
      <c r="K29" s="55">
        <f t="shared" si="9"/>
        <v>41.666666666666664</v>
      </c>
      <c r="M29" s="55">
        <f t="shared" si="10"/>
        <v>1375</v>
      </c>
      <c r="N29" s="55">
        <f t="shared" si="11"/>
        <v>1416.6666666666667</v>
      </c>
      <c r="P29" s="14" t="str">
        <f t="shared" si="0"/>
        <v>Jun 19 - prepay movement</v>
      </c>
      <c r="Q29" s="15">
        <f t="shared" si="1"/>
        <v>43646</v>
      </c>
      <c r="R29" s="16" t="str">
        <f t="shared" si="2"/>
        <v>Supplier - Reference - Description</v>
      </c>
      <c r="S29" s="14" t="str">
        <f t="shared" si="3"/>
        <v>449</v>
      </c>
      <c r="T29" s="14" t="str">
        <f t="shared" si="4"/>
        <v>No VAT</v>
      </c>
      <c r="U29" s="17">
        <f t="shared" si="5"/>
        <v>41.666666666666742</v>
      </c>
    </row>
    <row r="30" spans="1:21" x14ac:dyDescent="0.3">
      <c r="A30" s="32" t="s">
        <v>1</v>
      </c>
      <c r="B30" s="33" t="s">
        <v>0</v>
      </c>
      <c r="C30" s="32" t="s">
        <v>2</v>
      </c>
      <c r="D30" s="50">
        <v>500</v>
      </c>
      <c r="E30" s="45">
        <v>42826</v>
      </c>
      <c r="F30" s="45">
        <v>44621</v>
      </c>
      <c r="G30" s="21"/>
      <c r="H30" s="49">
        <f t="shared" si="6"/>
        <v>60</v>
      </c>
      <c r="I30" s="49">
        <f t="shared" si="7"/>
        <v>27</v>
      </c>
      <c r="J30" s="49">
        <f t="shared" si="8"/>
        <v>26</v>
      </c>
      <c r="K30" s="55">
        <f t="shared" si="9"/>
        <v>8.3333333333333339</v>
      </c>
      <c r="M30" s="55">
        <f t="shared" si="10"/>
        <v>275</v>
      </c>
      <c r="N30" s="55">
        <f t="shared" si="11"/>
        <v>283.33333333333331</v>
      </c>
      <c r="P30" s="14" t="str">
        <f t="shared" si="0"/>
        <v>Jun 19 - prepay movement</v>
      </c>
      <c r="Q30" s="15">
        <f t="shared" si="1"/>
        <v>43646</v>
      </c>
      <c r="R30" s="16" t="str">
        <f t="shared" si="2"/>
        <v>Supplier - Reference - Description</v>
      </c>
      <c r="S30" s="14" t="str">
        <f t="shared" si="3"/>
        <v>449</v>
      </c>
      <c r="T30" s="14" t="str">
        <f t="shared" si="4"/>
        <v>No VAT</v>
      </c>
      <c r="U30" s="17">
        <f t="shared" si="5"/>
        <v>8.3333333333333144</v>
      </c>
    </row>
    <row r="31" spans="1:21" x14ac:dyDescent="0.3">
      <c r="A31" s="12"/>
      <c r="B31" s="18"/>
      <c r="C31" s="12"/>
      <c r="D31" s="19"/>
      <c r="E31" s="20"/>
      <c r="F31" s="20"/>
      <c r="G31" s="21"/>
      <c r="H31" s="22"/>
      <c r="I31" s="22"/>
      <c r="J31" s="22"/>
      <c r="K31" s="54"/>
      <c r="M31" s="54"/>
      <c r="N31" s="54"/>
      <c r="P31" s="14" t="str">
        <f t="shared" si="0"/>
        <v>Jun 19 - prepay movement</v>
      </c>
      <c r="Q31" s="15">
        <f t="shared" si="1"/>
        <v>43646</v>
      </c>
      <c r="R31" s="16" t="str">
        <f t="shared" si="2"/>
        <v xml:space="preserve"> -  - </v>
      </c>
      <c r="S31" s="14" t="str">
        <f t="shared" si="3"/>
        <v>449</v>
      </c>
      <c r="T31" s="14" t="str">
        <f t="shared" si="4"/>
        <v>No VAT</v>
      </c>
      <c r="U31" s="17">
        <f t="shared" si="5"/>
        <v>0</v>
      </c>
    </row>
    <row r="32" spans="1:21" x14ac:dyDescent="0.3">
      <c r="A32" s="28" t="s">
        <v>23</v>
      </c>
      <c r="B32" s="18"/>
      <c r="C32" s="12"/>
      <c r="D32" s="19"/>
      <c r="E32" s="20"/>
      <c r="F32" s="20"/>
      <c r="G32" s="21"/>
      <c r="H32" s="22"/>
      <c r="I32" s="22"/>
      <c r="J32" s="22"/>
      <c r="K32" s="54"/>
      <c r="M32" s="54"/>
      <c r="N32" s="54"/>
      <c r="P32" s="14" t="str">
        <f t="shared" si="0"/>
        <v>Jun 19 - prepay movement</v>
      </c>
      <c r="Q32" s="15">
        <f t="shared" si="1"/>
        <v>43646</v>
      </c>
      <c r="R32" s="16" t="str">
        <f t="shared" si="2"/>
        <v xml:space="preserve">457 - Operating Lease Payments -  - </v>
      </c>
      <c r="S32" s="14" t="str">
        <f t="shared" si="3"/>
        <v>457</v>
      </c>
      <c r="T32" s="14" t="str">
        <f t="shared" si="4"/>
        <v>No VAT</v>
      </c>
      <c r="U32" s="17">
        <f t="shared" si="5"/>
        <v>0</v>
      </c>
    </row>
    <row r="33" spans="1:21" x14ac:dyDescent="0.3">
      <c r="A33" s="32" t="s">
        <v>1</v>
      </c>
      <c r="B33" s="33" t="s">
        <v>0</v>
      </c>
      <c r="C33" s="32" t="s">
        <v>2</v>
      </c>
      <c r="D33" s="50">
        <v>1400</v>
      </c>
      <c r="E33" s="45">
        <v>43525</v>
      </c>
      <c r="F33" s="45">
        <v>43586</v>
      </c>
      <c r="G33" s="21"/>
      <c r="H33" s="49">
        <f>(YEAR(F33)-YEAR(E33))*12+MONTH(F33)-MONTH(E33)+1</f>
        <v>3</v>
      </c>
      <c r="I33" s="49">
        <f>MIN(MAX((YEAR(A$3)-YEAR(E33))*12+MONTH(A$3)-MONTH(E33)+1,0),H33)</f>
        <v>3</v>
      </c>
      <c r="J33" s="49">
        <f>MIN(MAX((YEAR(N$5)-YEAR(E33))*12+MONTH(N$5)-MONTH(E33)+1,0),H33)</f>
        <v>3</v>
      </c>
      <c r="K33" s="55">
        <f>D33/H33</f>
        <v>466.66666666666669</v>
      </c>
      <c r="M33" s="55">
        <f>D33-I33*K33</f>
        <v>0</v>
      </c>
      <c r="N33" s="55">
        <f>D33-J33*K33</f>
        <v>0</v>
      </c>
      <c r="P33" s="14" t="str">
        <f t="shared" si="0"/>
        <v>Jun 19 - prepay movement</v>
      </c>
      <c r="Q33" s="15">
        <f t="shared" si="1"/>
        <v>43646</v>
      </c>
      <c r="R33" s="16" t="str">
        <f t="shared" si="2"/>
        <v>Supplier - Reference - Description</v>
      </c>
      <c r="S33" s="14" t="str">
        <f t="shared" si="3"/>
        <v>457</v>
      </c>
      <c r="T33" s="14" t="str">
        <f t="shared" si="4"/>
        <v>No VAT</v>
      </c>
      <c r="U33" s="17">
        <f t="shared" si="5"/>
        <v>0</v>
      </c>
    </row>
    <row r="34" spans="1:21" x14ac:dyDescent="0.3">
      <c r="A34" s="32" t="s">
        <v>1</v>
      </c>
      <c r="B34" s="33" t="s">
        <v>0</v>
      </c>
      <c r="C34" s="32" t="s">
        <v>2</v>
      </c>
      <c r="D34" s="50">
        <v>1800</v>
      </c>
      <c r="E34" s="45">
        <v>43617</v>
      </c>
      <c r="F34" s="45">
        <v>43678</v>
      </c>
      <c r="G34" s="21"/>
      <c r="H34" s="49">
        <f>(YEAR(F34)-YEAR(E34))*12+MONTH(F34)-MONTH(E34)+1</f>
        <v>3</v>
      </c>
      <c r="I34" s="49">
        <f>MIN(MAX((YEAR(A$3)-YEAR(E34))*12+MONTH(A$3)-MONTH(E34)+1,0),H34)</f>
        <v>1</v>
      </c>
      <c r="J34" s="49">
        <f>MIN(MAX((YEAR(N$5)-YEAR(E34))*12+MONTH(N$5)-MONTH(E34)+1,0),H34)</f>
        <v>0</v>
      </c>
      <c r="K34" s="55">
        <f>D34/H34</f>
        <v>600</v>
      </c>
      <c r="M34" s="55">
        <f>D34-I34*K34</f>
        <v>1200</v>
      </c>
      <c r="N34" s="55">
        <f>D34-J34*K34</f>
        <v>1800</v>
      </c>
      <c r="P34" s="14" t="str">
        <f t="shared" si="0"/>
        <v>Jun 19 - prepay movement</v>
      </c>
      <c r="Q34" s="15">
        <f t="shared" si="1"/>
        <v>43646</v>
      </c>
      <c r="R34" s="16" t="str">
        <f t="shared" si="2"/>
        <v>Supplier - Reference - Description</v>
      </c>
      <c r="S34" s="14" t="str">
        <f t="shared" si="3"/>
        <v>457</v>
      </c>
      <c r="T34" s="14" t="str">
        <f t="shared" si="4"/>
        <v>No VAT</v>
      </c>
      <c r="U34" s="17">
        <f t="shared" si="5"/>
        <v>600</v>
      </c>
    </row>
    <row r="35" spans="1:21" x14ac:dyDescent="0.3">
      <c r="A35" s="32" t="s">
        <v>1</v>
      </c>
      <c r="B35" s="33" t="s">
        <v>0</v>
      </c>
      <c r="C35" s="32" t="s">
        <v>2</v>
      </c>
      <c r="D35" s="50">
        <v>2500</v>
      </c>
      <c r="E35" s="45">
        <v>43282</v>
      </c>
      <c r="F35" s="45">
        <v>43983</v>
      </c>
      <c r="G35" s="21"/>
      <c r="H35" s="49">
        <f>(YEAR(F35)-YEAR(E35))*12+MONTH(F35)-MONTH(E35)+1</f>
        <v>24</v>
      </c>
      <c r="I35" s="49">
        <f>MIN(MAX((YEAR(A$3)-YEAR(E35))*12+MONTH(A$3)-MONTH(E35)+1,0),H35)</f>
        <v>12</v>
      </c>
      <c r="J35" s="49">
        <f>MIN(MAX((YEAR(N$5)-YEAR(E35))*12+MONTH(N$5)-MONTH(E35)+1,0),H35)</f>
        <v>11</v>
      </c>
      <c r="K35" s="55">
        <f>D35/H35</f>
        <v>104.16666666666667</v>
      </c>
      <c r="M35" s="55">
        <f>D35-I35*K35</f>
        <v>1250</v>
      </c>
      <c r="N35" s="55">
        <f>D35-J35*K35</f>
        <v>1354.1666666666665</v>
      </c>
      <c r="P35" s="14" t="str">
        <f t="shared" si="0"/>
        <v>Jun 19 - prepay movement</v>
      </c>
      <c r="Q35" s="15">
        <f t="shared" si="1"/>
        <v>43646</v>
      </c>
      <c r="R35" s="16" t="str">
        <f t="shared" si="2"/>
        <v>Supplier - Reference - Description</v>
      </c>
      <c r="S35" s="14" t="str">
        <f t="shared" si="3"/>
        <v>457</v>
      </c>
      <c r="T35" s="14" t="str">
        <f t="shared" si="4"/>
        <v>No VAT</v>
      </c>
      <c r="U35" s="17">
        <f t="shared" si="5"/>
        <v>104.16666666666652</v>
      </c>
    </row>
    <row r="36" spans="1:21" x14ac:dyDescent="0.3">
      <c r="A36" s="12"/>
      <c r="B36" s="18"/>
      <c r="C36" s="12"/>
      <c r="D36" s="19"/>
      <c r="E36" s="20"/>
      <c r="F36" s="20"/>
      <c r="G36" s="21"/>
      <c r="H36" s="22"/>
      <c r="I36" s="22"/>
      <c r="J36" s="22"/>
      <c r="K36" s="54"/>
      <c r="M36" s="54"/>
      <c r="N36" s="54"/>
      <c r="P36" s="14" t="str">
        <f t="shared" si="0"/>
        <v>Jun 19 - prepay movement</v>
      </c>
      <c r="Q36" s="15">
        <f t="shared" si="1"/>
        <v>43646</v>
      </c>
      <c r="R36" s="16" t="str">
        <f t="shared" si="2"/>
        <v xml:space="preserve"> -  - </v>
      </c>
      <c r="S36" s="14" t="str">
        <f t="shared" si="3"/>
        <v>457</v>
      </c>
      <c r="T36" s="14" t="str">
        <f t="shared" si="4"/>
        <v>No VAT</v>
      </c>
      <c r="U36" s="17">
        <f t="shared" si="5"/>
        <v>0</v>
      </c>
    </row>
    <row r="37" spans="1:21" x14ac:dyDescent="0.3">
      <c r="A37" s="28" t="s">
        <v>24</v>
      </c>
      <c r="B37" s="18"/>
      <c r="C37" s="12"/>
      <c r="D37" s="19"/>
      <c r="E37" s="20"/>
      <c r="F37" s="20"/>
      <c r="G37" s="21"/>
      <c r="H37" s="22"/>
      <c r="I37" s="22"/>
      <c r="J37" s="22"/>
      <c r="K37" s="54"/>
      <c r="M37" s="54"/>
      <c r="N37" s="54"/>
      <c r="P37" s="14" t="str">
        <f t="shared" si="0"/>
        <v>Jun 19 - prepay movement</v>
      </c>
      <c r="Q37" s="15">
        <f t="shared" si="1"/>
        <v>43646</v>
      </c>
      <c r="R37" s="16" t="str">
        <f t="shared" si="2"/>
        <v xml:space="preserve">461 - Printing &amp; Stationery -  - </v>
      </c>
      <c r="S37" s="14" t="str">
        <f t="shared" si="3"/>
        <v>461</v>
      </c>
      <c r="T37" s="14" t="str">
        <f t="shared" si="4"/>
        <v>No VAT</v>
      </c>
      <c r="U37" s="17">
        <f t="shared" si="5"/>
        <v>0</v>
      </c>
    </row>
    <row r="38" spans="1:21" x14ac:dyDescent="0.3">
      <c r="A38" s="32" t="s">
        <v>1</v>
      </c>
      <c r="B38" s="33" t="s">
        <v>0</v>
      </c>
      <c r="C38" s="32" t="s">
        <v>2</v>
      </c>
      <c r="D38" s="50">
        <v>500</v>
      </c>
      <c r="E38" s="45">
        <v>43770</v>
      </c>
      <c r="F38" s="45">
        <v>43770</v>
      </c>
      <c r="G38" s="21"/>
      <c r="H38" s="49">
        <f t="shared" ref="H38:H39" si="13">(YEAR(F38)-YEAR(E38))*12+MONTH(F38)-MONTH(E38)+1</f>
        <v>1</v>
      </c>
      <c r="I38" s="49">
        <f>MIN(MAX((YEAR(A$3)-YEAR(E38))*12+MONTH(A$3)-MONTH(E38)+1,0),H38)</f>
        <v>0</v>
      </c>
      <c r="J38" s="49">
        <f>MIN(MAX((YEAR(N$5)-YEAR(E38))*12+MONTH(N$5)-MONTH(E38)+1,0),H38)</f>
        <v>0</v>
      </c>
      <c r="K38" s="55">
        <f>D38/H38</f>
        <v>500</v>
      </c>
      <c r="M38" s="55">
        <f>D38-I38*K38</f>
        <v>500</v>
      </c>
      <c r="N38" s="55">
        <f>D38-J38*K38</f>
        <v>500</v>
      </c>
      <c r="P38" s="14" t="str">
        <f t="shared" si="0"/>
        <v>Jun 19 - prepay movement</v>
      </c>
      <c r="Q38" s="15">
        <f t="shared" si="1"/>
        <v>43646</v>
      </c>
      <c r="R38" s="16" t="str">
        <f t="shared" si="2"/>
        <v>Supplier - Reference - Description</v>
      </c>
      <c r="S38" s="14" t="str">
        <f t="shared" si="3"/>
        <v>461</v>
      </c>
      <c r="T38" s="14" t="str">
        <f t="shared" si="4"/>
        <v>No VAT</v>
      </c>
      <c r="U38" s="17">
        <f t="shared" si="5"/>
        <v>0</v>
      </c>
    </row>
    <row r="39" spans="1:21" x14ac:dyDescent="0.3">
      <c r="A39" s="32" t="s">
        <v>1</v>
      </c>
      <c r="B39" s="33" t="s">
        <v>0</v>
      </c>
      <c r="C39" s="32" t="s">
        <v>2</v>
      </c>
      <c r="D39" s="50">
        <v>500</v>
      </c>
      <c r="E39" s="45">
        <v>43770</v>
      </c>
      <c r="F39" s="45">
        <v>43770</v>
      </c>
      <c r="G39" s="21"/>
      <c r="H39" s="49">
        <f t="shared" si="13"/>
        <v>1</v>
      </c>
      <c r="I39" s="49">
        <f>MIN(MAX((YEAR(A$3)-YEAR(E39))*12+MONTH(A$3)-MONTH(E39)+1,0),H39)</f>
        <v>0</v>
      </c>
      <c r="J39" s="49">
        <f>MIN(MAX((YEAR(N$5)-YEAR(E39))*12+MONTH(N$5)-MONTH(E39)+1,0),H39)</f>
        <v>0</v>
      </c>
      <c r="K39" s="55">
        <f>D39/H39</f>
        <v>500</v>
      </c>
      <c r="M39" s="55">
        <f>D39-I39*K39</f>
        <v>500</v>
      </c>
      <c r="N39" s="55">
        <f>D39-J39*K39</f>
        <v>500</v>
      </c>
      <c r="P39" s="14" t="str">
        <f t="shared" si="0"/>
        <v>Jun 19 - prepay movement</v>
      </c>
      <c r="Q39" s="15">
        <f t="shared" si="1"/>
        <v>43646</v>
      </c>
      <c r="R39" s="16" t="str">
        <f t="shared" si="2"/>
        <v>Supplier - Reference - Description</v>
      </c>
      <c r="S39" s="14" t="str">
        <f t="shared" si="3"/>
        <v>461</v>
      </c>
      <c r="T39" s="14" t="str">
        <f t="shared" si="4"/>
        <v>No VAT</v>
      </c>
      <c r="U39" s="17">
        <f t="shared" si="5"/>
        <v>0</v>
      </c>
    </row>
    <row r="40" spans="1:21" x14ac:dyDescent="0.3">
      <c r="A40" s="12"/>
      <c r="B40" s="18"/>
      <c r="C40" s="12"/>
      <c r="D40" s="19"/>
      <c r="E40" s="20"/>
      <c r="F40" s="20"/>
      <c r="G40" s="21"/>
      <c r="H40" s="22"/>
      <c r="I40" s="22"/>
      <c r="J40" s="22"/>
      <c r="K40" s="54"/>
      <c r="M40" s="54"/>
      <c r="N40" s="54"/>
      <c r="P40" s="14" t="str">
        <f t="shared" si="0"/>
        <v>Jun 19 - prepay movement</v>
      </c>
      <c r="Q40" s="15">
        <f t="shared" si="1"/>
        <v>43646</v>
      </c>
      <c r="R40" s="16" t="str">
        <f t="shared" si="2"/>
        <v xml:space="preserve"> -  - </v>
      </c>
      <c r="S40" s="14" t="str">
        <f t="shared" si="3"/>
        <v>461</v>
      </c>
      <c r="T40" s="14" t="str">
        <f t="shared" si="4"/>
        <v>No VAT</v>
      </c>
      <c r="U40" s="17">
        <f t="shared" si="5"/>
        <v>0</v>
      </c>
    </row>
    <row r="41" spans="1:21" x14ac:dyDescent="0.3">
      <c r="A41" s="28" t="s">
        <v>25</v>
      </c>
      <c r="B41" s="18"/>
      <c r="C41" s="12"/>
      <c r="D41" s="19"/>
      <c r="E41" s="20"/>
      <c r="F41" s="20"/>
      <c r="G41" s="21"/>
      <c r="H41" s="22"/>
      <c r="I41" s="22"/>
      <c r="J41" s="22"/>
      <c r="K41" s="54"/>
      <c r="M41" s="54"/>
      <c r="N41" s="54"/>
      <c r="P41" s="14" t="str">
        <f t="shared" si="0"/>
        <v>Jun 19 - prepay movement</v>
      </c>
      <c r="Q41" s="15">
        <f t="shared" si="1"/>
        <v>43646</v>
      </c>
      <c r="R41" s="16" t="str">
        <f t="shared" si="2"/>
        <v xml:space="preserve">463 - IT Software and Consumables -  - </v>
      </c>
      <c r="S41" s="14" t="str">
        <f t="shared" si="3"/>
        <v>463</v>
      </c>
      <c r="T41" s="14" t="str">
        <f t="shared" si="4"/>
        <v>No VAT</v>
      </c>
      <c r="U41" s="17">
        <f t="shared" si="5"/>
        <v>0</v>
      </c>
    </row>
    <row r="42" spans="1:21" x14ac:dyDescent="0.3">
      <c r="A42" s="32" t="s">
        <v>1</v>
      </c>
      <c r="B42" s="33" t="s">
        <v>0</v>
      </c>
      <c r="C42" s="32" t="s">
        <v>2</v>
      </c>
      <c r="D42" s="50">
        <v>2500</v>
      </c>
      <c r="E42" s="45">
        <v>43678</v>
      </c>
      <c r="F42" s="45">
        <v>44013</v>
      </c>
      <c r="G42" s="21"/>
      <c r="H42" s="49">
        <f>(YEAR(F42)-YEAR(E42))*12+MONTH(F42)-MONTH(E42)+1</f>
        <v>12</v>
      </c>
      <c r="I42" s="49">
        <f>MIN(MAX((YEAR(A$3)-YEAR(E42))*12+MONTH(A$3)-MONTH(E42)+1,0),H42)</f>
        <v>0</v>
      </c>
      <c r="J42" s="49">
        <f>MIN(MAX((YEAR(N$5)-YEAR(E42))*12+MONTH(N$5)-MONTH(E42)+1,0),H42)</f>
        <v>0</v>
      </c>
      <c r="K42" s="55">
        <f>D42/H42</f>
        <v>208.33333333333334</v>
      </c>
      <c r="M42" s="55">
        <f>D42-I42*K42</f>
        <v>2500</v>
      </c>
      <c r="N42" s="55">
        <f>D42-J42*K42</f>
        <v>2500</v>
      </c>
      <c r="P42" s="14" t="str">
        <f t="shared" si="0"/>
        <v>Jun 19 - prepay movement</v>
      </c>
      <c r="Q42" s="15">
        <f t="shared" si="1"/>
        <v>43646</v>
      </c>
      <c r="R42" s="16" t="str">
        <f t="shared" si="2"/>
        <v>Supplier - Reference - Description</v>
      </c>
      <c r="S42" s="14" t="str">
        <f t="shared" si="3"/>
        <v>463</v>
      </c>
      <c r="T42" s="14" t="str">
        <f t="shared" si="4"/>
        <v>No VAT</v>
      </c>
      <c r="U42" s="17">
        <f t="shared" si="5"/>
        <v>0</v>
      </c>
    </row>
    <row r="43" spans="1:21" x14ac:dyDescent="0.3">
      <c r="A43" s="12"/>
      <c r="B43" s="18"/>
      <c r="C43" s="12"/>
      <c r="D43" s="19"/>
      <c r="E43" s="20"/>
      <c r="F43" s="20"/>
      <c r="G43" s="21"/>
      <c r="H43" s="22"/>
      <c r="I43" s="22"/>
      <c r="J43" s="22"/>
      <c r="K43" s="54"/>
      <c r="M43" s="54"/>
      <c r="N43" s="54"/>
      <c r="P43" s="14" t="str">
        <f t="shared" si="0"/>
        <v>Jun 19 - prepay movement</v>
      </c>
      <c r="Q43" s="15">
        <f t="shared" si="1"/>
        <v>43646</v>
      </c>
      <c r="R43" s="16" t="str">
        <f t="shared" si="2"/>
        <v xml:space="preserve"> -  - </v>
      </c>
      <c r="S43" s="14" t="str">
        <f t="shared" si="3"/>
        <v>463</v>
      </c>
      <c r="T43" s="14" t="str">
        <f t="shared" si="4"/>
        <v>No VAT</v>
      </c>
      <c r="U43" s="17">
        <f t="shared" si="5"/>
        <v>0</v>
      </c>
    </row>
    <row r="44" spans="1:21" x14ac:dyDescent="0.3">
      <c r="A44" s="28" t="s">
        <v>26</v>
      </c>
      <c r="B44" s="18"/>
      <c r="C44" s="12"/>
      <c r="D44" s="19"/>
      <c r="E44" s="20"/>
      <c r="F44" s="20"/>
      <c r="G44" s="21"/>
      <c r="H44" s="22"/>
      <c r="I44" s="22"/>
      <c r="J44" s="22"/>
      <c r="K44" s="54"/>
      <c r="M44" s="54"/>
      <c r="N44" s="54"/>
      <c r="P44" s="14" t="str">
        <f t="shared" si="0"/>
        <v>Jun 19 - prepay movement</v>
      </c>
      <c r="Q44" s="15">
        <f t="shared" si="1"/>
        <v>43646</v>
      </c>
      <c r="R44" s="16" t="str">
        <f t="shared" si="2"/>
        <v xml:space="preserve">465 - Rates -  - </v>
      </c>
      <c r="S44" s="14" t="str">
        <f t="shared" si="3"/>
        <v>465</v>
      </c>
      <c r="T44" s="14" t="str">
        <f t="shared" si="4"/>
        <v>No VAT</v>
      </c>
      <c r="U44" s="17">
        <f t="shared" si="5"/>
        <v>0</v>
      </c>
    </row>
    <row r="45" spans="1:21" x14ac:dyDescent="0.3">
      <c r="A45" s="32" t="s">
        <v>1</v>
      </c>
      <c r="B45" s="33" t="s">
        <v>0</v>
      </c>
      <c r="C45" s="32" t="s">
        <v>2</v>
      </c>
      <c r="D45" s="50">
        <v>1200</v>
      </c>
      <c r="E45" s="45">
        <v>43556</v>
      </c>
      <c r="F45" s="45">
        <v>43891</v>
      </c>
      <c r="G45" s="21"/>
      <c r="H45" s="49">
        <f>(YEAR(F45)-YEAR(E45))*12+MONTH(F45)-MONTH(E45)+1</f>
        <v>12</v>
      </c>
      <c r="I45" s="49">
        <f>MIN(MAX((YEAR(A$3)-YEAR(E45))*12+MONTH(A$3)-MONTH(E45)+1,0),H45)</f>
        <v>3</v>
      </c>
      <c r="J45" s="49">
        <f>MIN(MAX((YEAR(N$5)-YEAR(E45))*12+MONTH(N$5)-MONTH(E45)+1,0),H45)</f>
        <v>2</v>
      </c>
      <c r="K45" s="55">
        <f>D45/H45</f>
        <v>100</v>
      </c>
      <c r="M45" s="55">
        <f>D45-I45*K45</f>
        <v>900</v>
      </c>
      <c r="N45" s="55">
        <f>D45-J45*K45</f>
        <v>1000</v>
      </c>
      <c r="P45" s="14" t="str">
        <f t="shared" si="0"/>
        <v>Jun 19 - prepay movement</v>
      </c>
      <c r="Q45" s="15">
        <f t="shared" si="1"/>
        <v>43646</v>
      </c>
      <c r="R45" s="16" t="str">
        <f t="shared" si="2"/>
        <v>Supplier - Reference - Description</v>
      </c>
      <c r="S45" s="14" t="str">
        <f t="shared" si="3"/>
        <v>465</v>
      </c>
      <c r="T45" s="14" t="str">
        <f t="shared" si="4"/>
        <v>No VAT</v>
      </c>
      <c r="U45" s="17">
        <f t="shared" si="5"/>
        <v>100</v>
      </c>
    </row>
    <row r="46" spans="1:21" x14ac:dyDescent="0.3">
      <c r="A46" s="32" t="s">
        <v>1</v>
      </c>
      <c r="B46" s="33" t="s">
        <v>0</v>
      </c>
      <c r="C46" s="32" t="s">
        <v>2</v>
      </c>
      <c r="D46" s="50">
        <v>2500</v>
      </c>
      <c r="E46" s="45">
        <v>43556</v>
      </c>
      <c r="F46" s="45">
        <v>43891</v>
      </c>
      <c r="G46" s="21"/>
      <c r="H46" s="49"/>
      <c r="I46" s="49"/>
      <c r="J46" s="49">
        <f>MIN(MAX((YEAR(N$5)-YEAR(E46))*12+MONTH(N$5)-MONTH(E46)+1,0),H46)</f>
        <v>2</v>
      </c>
      <c r="K46" s="55"/>
      <c r="M46" s="55">
        <f>D46-I46*K46</f>
        <v>2500</v>
      </c>
      <c r="N46" s="55">
        <f>D46-J46*K46</f>
        <v>2500</v>
      </c>
      <c r="P46" s="14" t="str">
        <f t="shared" si="0"/>
        <v>Jun 19 - prepay movement</v>
      </c>
      <c r="Q46" s="15">
        <f t="shared" si="1"/>
        <v>43646</v>
      </c>
      <c r="R46" s="16" t="str">
        <f t="shared" si="2"/>
        <v>Supplier - Reference - Description</v>
      </c>
      <c r="S46" s="14" t="str">
        <f t="shared" si="3"/>
        <v>465</v>
      </c>
      <c r="T46" s="14" t="str">
        <f t="shared" si="4"/>
        <v>No VAT</v>
      </c>
      <c r="U46" s="17">
        <f t="shared" si="5"/>
        <v>0</v>
      </c>
    </row>
    <row r="47" spans="1:21" x14ac:dyDescent="0.3">
      <c r="A47" s="12"/>
      <c r="B47" s="18"/>
      <c r="C47" s="12"/>
      <c r="D47" s="19"/>
      <c r="E47" s="20"/>
      <c r="F47" s="20"/>
      <c r="G47" s="21"/>
      <c r="H47" s="22"/>
      <c r="I47" s="22"/>
      <c r="J47" s="22"/>
      <c r="K47" s="54"/>
      <c r="M47" s="54"/>
      <c r="N47" s="54"/>
      <c r="P47" s="14" t="str">
        <f t="shared" si="0"/>
        <v>Jun 19 - prepay movement</v>
      </c>
      <c r="Q47" s="15">
        <f t="shared" si="1"/>
        <v>43646</v>
      </c>
      <c r="R47" s="16" t="str">
        <f t="shared" si="2"/>
        <v xml:space="preserve"> -  - </v>
      </c>
      <c r="S47" s="14" t="str">
        <f t="shared" si="3"/>
        <v>465</v>
      </c>
      <c r="T47" s="14" t="str">
        <f t="shared" si="4"/>
        <v>No VAT</v>
      </c>
      <c r="U47" s="17">
        <f t="shared" si="5"/>
        <v>0</v>
      </c>
    </row>
    <row r="48" spans="1:21" x14ac:dyDescent="0.3">
      <c r="A48" s="28" t="s">
        <v>27</v>
      </c>
      <c r="B48" s="18"/>
      <c r="C48" s="12"/>
      <c r="D48" s="19"/>
      <c r="E48" s="20"/>
      <c r="F48" s="20"/>
      <c r="G48" s="21"/>
      <c r="H48" s="22"/>
      <c r="I48" s="22"/>
      <c r="J48" s="22"/>
      <c r="K48" s="54"/>
      <c r="M48" s="54"/>
      <c r="N48" s="54"/>
      <c r="P48" s="14" t="str">
        <f t="shared" si="0"/>
        <v>Jun 19 - prepay movement</v>
      </c>
      <c r="Q48" s="15">
        <f t="shared" si="1"/>
        <v>43646</v>
      </c>
      <c r="R48" s="16" t="str">
        <f t="shared" si="2"/>
        <v xml:space="preserve">469 - Rent -  - </v>
      </c>
      <c r="S48" s="14" t="str">
        <f t="shared" si="3"/>
        <v>469</v>
      </c>
      <c r="T48" s="14" t="str">
        <f t="shared" si="4"/>
        <v>No VAT</v>
      </c>
      <c r="U48" s="17">
        <f t="shared" si="5"/>
        <v>0</v>
      </c>
    </row>
    <row r="49" spans="1:21" x14ac:dyDescent="0.3">
      <c r="A49" s="32" t="s">
        <v>1</v>
      </c>
      <c r="B49" s="33" t="s">
        <v>0</v>
      </c>
      <c r="C49" s="32" t="s">
        <v>2</v>
      </c>
      <c r="D49" s="50">
        <v>2600</v>
      </c>
      <c r="E49" s="45">
        <v>43586</v>
      </c>
      <c r="F49" s="45">
        <v>43922</v>
      </c>
      <c r="G49" s="21"/>
      <c r="H49" s="49">
        <f t="shared" ref="H49" si="14">(YEAR(F49)-YEAR(E49))*12+MONTH(F49)-MONTH(E49)+1</f>
        <v>12</v>
      </c>
      <c r="I49" s="49">
        <f>MIN(MAX((YEAR(A$3)-YEAR(E49))*12+MONTH(A$3)-MONTH(E49)+1,0),H49)</f>
        <v>2</v>
      </c>
      <c r="J49" s="49">
        <f>MIN(MAX((YEAR(N$5)-YEAR(E49))*12+MONTH(N$5)-MONTH(E49)+1,0),H49)</f>
        <v>1</v>
      </c>
      <c r="K49" s="55">
        <f>D49/H49</f>
        <v>216.66666666666666</v>
      </c>
      <c r="M49" s="55">
        <f>D49-I49*K49</f>
        <v>2166.6666666666665</v>
      </c>
      <c r="N49" s="55">
        <f>D49-J49*K49</f>
        <v>2383.3333333333335</v>
      </c>
      <c r="P49" s="14" t="str">
        <f t="shared" si="0"/>
        <v>Jun 19 - prepay movement</v>
      </c>
      <c r="Q49" s="15">
        <f t="shared" si="1"/>
        <v>43646</v>
      </c>
      <c r="R49" s="16" t="str">
        <f t="shared" si="2"/>
        <v>Supplier - Reference - Description</v>
      </c>
      <c r="S49" s="14" t="str">
        <f t="shared" si="3"/>
        <v>469</v>
      </c>
      <c r="T49" s="14" t="str">
        <f t="shared" si="4"/>
        <v>No VAT</v>
      </c>
      <c r="U49" s="17">
        <f t="shared" si="5"/>
        <v>216.66666666666697</v>
      </c>
    </row>
    <row r="50" spans="1:21" x14ac:dyDescent="0.3">
      <c r="A50" s="32" t="s">
        <v>1</v>
      </c>
      <c r="B50" s="33" t="s">
        <v>0</v>
      </c>
      <c r="C50" s="32" t="s">
        <v>2</v>
      </c>
      <c r="D50" s="50">
        <v>1800</v>
      </c>
      <c r="E50" s="45">
        <v>43497</v>
      </c>
      <c r="F50" s="45">
        <v>43831</v>
      </c>
      <c r="G50" s="21"/>
      <c r="H50" s="49">
        <f t="shared" ref="H50" si="15">(YEAR(F50)-YEAR(E50))*12+MONTH(F50)-MONTH(E50)+1</f>
        <v>12</v>
      </c>
      <c r="I50" s="49">
        <f>MIN(MAX((YEAR(A$3)-YEAR(E50))*12+MONTH(A$3)-MONTH(E50)+1,0),H50)</f>
        <v>5</v>
      </c>
      <c r="J50" s="49">
        <f>MIN(MAX((YEAR(N$5)-YEAR(E50))*12+MONTH(N$5)-MONTH(E50)+1,0),H50)</f>
        <v>4</v>
      </c>
      <c r="K50" s="55">
        <f>D50/H50</f>
        <v>150</v>
      </c>
      <c r="M50" s="55">
        <f>D50-I50*K50</f>
        <v>1050</v>
      </c>
      <c r="N50" s="55">
        <f>D50-J50*K50</f>
        <v>1200</v>
      </c>
      <c r="P50" s="14" t="str">
        <f t="shared" si="0"/>
        <v>Jun 19 - prepay movement</v>
      </c>
      <c r="Q50" s="15">
        <f t="shared" si="1"/>
        <v>43646</v>
      </c>
      <c r="R50" s="16" t="str">
        <f t="shared" si="2"/>
        <v>Supplier - Reference - Description</v>
      </c>
      <c r="S50" s="14" t="str">
        <f t="shared" si="3"/>
        <v>469</v>
      </c>
      <c r="T50" s="14" t="str">
        <f t="shared" si="4"/>
        <v>No VAT</v>
      </c>
      <c r="U50" s="17">
        <f t="shared" si="5"/>
        <v>150</v>
      </c>
    </row>
    <row r="51" spans="1:21" x14ac:dyDescent="0.3">
      <c r="A51" s="32" t="s">
        <v>1</v>
      </c>
      <c r="B51" s="33" t="s">
        <v>0</v>
      </c>
      <c r="C51" s="32" t="s">
        <v>2</v>
      </c>
      <c r="D51" s="50">
        <v>1400</v>
      </c>
      <c r="E51" s="45">
        <v>43556</v>
      </c>
      <c r="F51" s="45">
        <v>43800</v>
      </c>
      <c r="G51" s="21"/>
      <c r="H51" s="49">
        <f t="shared" ref="H51" si="16">(YEAR(F51)-YEAR(E51))*12+MONTH(F51)-MONTH(E51)+1</f>
        <v>9</v>
      </c>
      <c r="I51" s="49">
        <f>MIN(MAX((YEAR(A$3)-YEAR(E51))*12+MONTH(A$3)-MONTH(E51)+1,0),H51)</f>
        <v>3</v>
      </c>
      <c r="J51" s="49">
        <f>MIN(MAX((YEAR(N$5)-YEAR(E51))*12+MONTH(N$5)-MONTH(E51)+1,0),H51)</f>
        <v>2</v>
      </c>
      <c r="K51" s="55">
        <f>D51/H51</f>
        <v>155.55555555555554</v>
      </c>
      <c r="M51" s="55">
        <f>D51-I51*K51</f>
        <v>933.33333333333337</v>
      </c>
      <c r="N51" s="55">
        <f>D51-J51*K51</f>
        <v>1088.8888888888889</v>
      </c>
      <c r="P51" s="14" t="str">
        <f t="shared" si="0"/>
        <v>Jun 19 - prepay movement</v>
      </c>
      <c r="Q51" s="15">
        <f t="shared" si="1"/>
        <v>43646</v>
      </c>
      <c r="R51" s="16" t="str">
        <f t="shared" si="2"/>
        <v>Supplier - Reference - Description</v>
      </c>
      <c r="S51" s="14" t="str">
        <f t="shared" si="3"/>
        <v>469</v>
      </c>
      <c r="T51" s="14" t="str">
        <f t="shared" si="4"/>
        <v>No VAT</v>
      </c>
      <c r="U51" s="17">
        <f t="shared" si="5"/>
        <v>155.55555555555554</v>
      </c>
    </row>
    <row r="52" spans="1:21" x14ac:dyDescent="0.3">
      <c r="A52" s="32" t="s">
        <v>1</v>
      </c>
      <c r="B52" s="33" t="s">
        <v>0</v>
      </c>
      <c r="C52" s="32" t="s">
        <v>2</v>
      </c>
      <c r="D52" s="50">
        <v>500</v>
      </c>
      <c r="E52" s="45">
        <v>43466</v>
      </c>
      <c r="F52" s="45">
        <v>43800</v>
      </c>
      <c r="G52" s="21"/>
      <c r="H52" s="49">
        <f t="shared" ref="H52" si="17">(YEAR(F52)-YEAR(E52))*12+MONTH(F52)-MONTH(E52)+1</f>
        <v>12</v>
      </c>
      <c r="I52" s="49">
        <f>MIN(MAX((YEAR(A$3)-YEAR(E52))*12+MONTH(A$3)-MONTH(E52)+1,0),H52)</f>
        <v>6</v>
      </c>
      <c r="J52" s="49">
        <f>MIN(MAX((YEAR(N$5)-YEAR(E52))*12+MONTH(N$5)-MONTH(E52)+1,0),H52)</f>
        <v>5</v>
      </c>
      <c r="K52" s="55">
        <f>D52/H52</f>
        <v>41.666666666666664</v>
      </c>
      <c r="M52" s="55">
        <f>D52-I52*K52</f>
        <v>250</v>
      </c>
      <c r="N52" s="55">
        <f>D52-J52*K52</f>
        <v>291.66666666666669</v>
      </c>
      <c r="P52" s="14" t="str">
        <f t="shared" si="0"/>
        <v>Jun 19 - prepay movement</v>
      </c>
      <c r="Q52" s="15">
        <f t="shared" si="1"/>
        <v>43646</v>
      </c>
      <c r="R52" s="16" t="str">
        <f t="shared" si="2"/>
        <v>Supplier - Reference - Description</v>
      </c>
      <c r="S52" s="14" t="str">
        <f t="shared" si="3"/>
        <v>469</v>
      </c>
      <c r="T52" s="14" t="str">
        <f t="shared" si="4"/>
        <v>No VAT</v>
      </c>
      <c r="U52" s="17">
        <f t="shared" si="5"/>
        <v>41.666666666666686</v>
      </c>
    </row>
    <row r="53" spans="1:21" x14ac:dyDescent="0.3">
      <c r="A53" s="32" t="s">
        <v>1</v>
      </c>
      <c r="B53" s="33" t="s">
        <v>0</v>
      </c>
      <c r="C53" s="32" t="s">
        <v>2</v>
      </c>
      <c r="D53" s="50">
        <v>200</v>
      </c>
      <c r="E53" s="45">
        <v>43556</v>
      </c>
      <c r="F53" s="45">
        <v>43922</v>
      </c>
      <c r="G53" s="21"/>
      <c r="H53" s="49">
        <f t="shared" ref="H53" si="18">(YEAR(F53)-YEAR(E53))*12+MONTH(F53)-MONTH(E53)+1</f>
        <v>13</v>
      </c>
      <c r="I53" s="49">
        <f>MIN(MAX((YEAR(A$3)-YEAR(E53))*12+MONTH(A$3)-MONTH(E53)+1,0),H53)</f>
        <v>3</v>
      </c>
      <c r="J53" s="49">
        <f>MIN(MAX((YEAR(N$5)-YEAR(E53))*12+MONTH(N$5)-MONTH(E53)+1,0),H53)</f>
        <v>2</v>
      </c>
      <c r="K53" s="55">
        <f>D53/H53</f>
        <v>15.384615384615385</v>
      </c>
      <c r="M53" s="55">
        <f>D53-I53*K53</f>
        <v>153.84615384615384</v>
      </c>
      <c r="N53" s="55">
        <f>D53-J53*K53</f>
        <v>169.23076923076923</v>
      </c>
      <c r="P53" s="14" t="str">
        <f t="shared" si="0"/>
        <v>Jun 19 - prepay movement</v>
      </c>
      <c r="Q53" s="15">
        <f t="shared" si="1"/>
        <v>43646</v>
      </c>
      <c r="R53" s="16" t="str">
        <f t="shared" si="2"/>
        <v>Supplier - Reference - Description</v>
      </c>
      <c r="S53" s="14" t="str">
        <f t="shared" si="3"/>
        <v>469</v>
      </c>
      <c r="T53" s="14" t="str">
        <f t="shared" si="4"/>
        <v>No VAT</v>
      </c>
      <c r="U53" s="17">
        <f t="shared" si="5"/>
        <v>15.384615384615387</v>
      </c>
    </row>
    <row r="54" spans="1:21" x14ac:dyDescent="0.3">
      <c r="A54" s="12"/>
      <c r="B54" s="18"/>
      <c r="C54" s="12"/>
      <c r="D54" s="19"/>
      <c r="E54" s="20"/>
      <c r="F54" s="20"/>
      <c r="G54" s="21"/>
      <c r="H54" s="22"/>
      <c r="I54" s="22"/>
      <c r="J54" s="22"/>
      <c r="K54" s="54"/>
      <c r="M54" s="54"/>
      <c r="N54" s="54"/>
      <c r="P54" s="14" t="str">
        <f t="shared" si="0"/>
        <v>Jun 19 - prepay movement</v>
      </c>
      <c r="Q54" s="15">
        <f t="shared" si="1"/>
        <v>43646</v>
      </c>
      <c r="R54" s="16" t="str">
        <f t="shared" si="2"/>
        <v xml:space="preserve"> -  - </v>
      </c>
      <c r="S54" s="14" t="str">
        <f t="shared" si="3"/>
        <v>469</v>
      </c>
      <c r="T54" s="14" t="str">
        <f t="shared" si="4"/>
        <v>No VAT</v>
      </c>
      <c r="U54" s="17">
        <f t="shared" si="5"/>
        <v>0</v>
      </c>
    </row>
    <row r="55" spans="1:21" x14ac:dyDescent="0.3">
      <c r="A55" s="28" t="s">
        <v>28</v>
      </c>
      <c r="B55" s="18"/>
      <c r="C55" s="12"/>
      <c r="D55" s="19"/>
      <c r="E55" s="20"/>
      <c r="F55" s="20"/>
      <c r="G55" s="21"/>
      <c r="H55" s="22"/>
      <c r="I55" s="22"/>
      <c r="J55" s="22"/>
      <c r="K55" s="54"/>
      <c r="M55" s="54"/>
      <c r="N55" s="54"/>
      <c r="P55" s="14" t="str">
        <f t="shared" si="0"/>
        <v>Jun 19 - prepay movement</v>
      </c>
      <c r="Q55" s="15">
        <f t="shared" si="1"/>
        <v>43646</v>
      </c>
      <c r="R55" s="16" t="str">
        <f t="shared" si="2"/>
        <v xml:space="preserve">473 - Repairs &amp; Maintenance -  - </v>
      </c>
      <c r="S55" s="14" t="str">
        <f t="shared" si="3"/>
        <v>473</v>
      </c>
      <c r="T55" s="14" t="str">
        <f t="shared" si="4"/>
        <v>No VAT</v>
      </c>
      <c r="U55" s="17">
        <f t="shared" si="5"/>
        <v>0</v>
      </c>
    </row>
    <row r="56" spans="1:21" x14ac:dyDescent="0.3">
      <c r="A56" s="32" t="s">
        <v>1</v>
      </c>
      <c r="B56" s="33" t="s">
        <v>0</v>
      </c>
      <c r="C56" s="32" t="s">
        <v>2</v>
      </c>
      <c r="D56" s="50">
        <v>2800</v>
      </c>
      <c r="E56" s="45">
        <v>43466</v>
      </c>
      <c r="F56" s="45">
        <v>43800</v>
      </c>
      <c r="G56" s="21"/>
      <c r="H56" s="49">
        <f t="shared" ref="H56:H61" si="19">(YEAR(F56)-YEAR(E56))*12+MONTH(F56)-MONTH(E56)+1</f>
        <v>12</v>
      </c>
      <c r="I56" s="49">
        <f t="shared" ref="I56:I61" si="20">MIN(MAX((YEAR(A$3)-YEAR(E56))*12+MONTH(A$3)-MONTH(E56)+1,0),H56)</f>
        <v>6</v>
      </c>
      <c r="J56" s="49">
        <f t="shared" ref="J56:J61" si="21">MIN(MAX((YEAR(N$5)-YEAR(E56))*12+MONTH(N$5)-MONTH(E56)+1,0),H56)</f>
        <v>5</v>
      </c>
      <c r="K56" s="55">
        <f t="shared" ref="K56:K61" si="22">D56/H56</f>
        <v>233.33333333333334</v>
      </c>
      <c r="M56" s="55">
        <f t="shared" ref="M56:M61" si="23">D56-I56*K56</f>
        <v>1400</v>
      </c>
      <c r="N56" s="55">
        <f t="shared" ref="N56:N61" si="24">D56-J56*K56</f>
        <v>1633.3333333333333</v>
      </c>
      <c r="P56" s="14" t="str">
        <f t="shared" si="0"/>
        <v>Jun 19 - prepay movement</v>
      </c>
      <c r="Q56" s="15">
        <f t="shared" si="1"/>
        <v>43646</v>
      </c>
      <c r="R56" s="16" t="str">
        <f t="shared" si="2"/>
        <v>Supplier - Reference - Description</v>
      </c>
      <c r="S56" s="14" t="str">
        <f t="shared" si="3"/>
        <v>473</v>
      </c>
      <c r="T56" s="14" t="str">
        <f t="shared" si="4"/>
        <v>No VAT</v>
      </c>
      <c r="U56" s="17">
        <f t="shared" si="5"/>
        <v>233.33333333333326</v>
      </c>
    </row>
    <row r="57" spans="1:21" x14ac:dyDescent="0.3">
      <c r="A57" s="32" t="s">
        <v>1</v>
      </c>
      <c r="B57" s="33" t="s">
        <v>0</v>
      </c>
      <c r="C57" s="32" t="s">
        <v>2</v>
      </c>
      <c r="D57" s="50">
        <v>200</v>
      </c>
      <c r="E57" s="45">
        <v>43466</v>
      </c>
      <c r="F57" s="45">
        <v>43800</v>
      </c>
      <c r="G57" s="21"/>
      <c r="H57" s="49">
        <f t="shared" si="19"/>
        <v>12</v>
      </c>
      <c r="I57" s="49">
        <f t="shared" si="20"/>
        <v>6</v>
      </c>
      <c r="J57" s="49">
        <f t="shared" si="21"/>
        <v>5</v>
      </c>
      <c r="K57" s="55">
        <f t="shared" si="22"/>
        <v>16.666666666666668</v>
      </c>
      <c r="M57" s="55">
        <f t="shared" si="23"/>
        <v>100</v>
      </c>
      <c r="N57" s="55">
        <f t="shared" si="24"/>
        <v>116.66666666666666</v>
      </c>
      <c r="P57" s="14" t="str">
        <f t="shared" si="0"/>
        <v>Jun 19 - prepay movement</v>
      </c>
      <c r="Q57" s="15">
        <f t="shared" si="1"/>
        <v>43646</v>
      </c>
      <c r="R57" s="16" t="str">
        <f t="shared" si="2"/>
        <v>Supplier - Reference - Description</v>
      </c>
      <c r="S57" s="14" t="str">
        <f t="shared" si="3"/>
        <v>473</v>
      </c>
      <c r="T57" s="14" t="str">
        <f t="shared" si="4"/>
        <v>No VAT</v>
      </c>
      <c r="U57" s="17">
        <f t="shared" si="5"/>
        <v>16.666666666666657</v>
      </c>
    </row>
    <row r="58" spans="1:21" x14ac:dyDescent="0.3">
      <c r="A58" s="32" t="s">
        <v>1</v>
      </c>
      <c r="B58" s="33" t="s">
        <v>0</v>
      </c>
      <c r="C58" s="32" t="s">
        <v>2</v>
      </c>
      <c r="D58" s="50">
        <v>100</v>
      </c>
      <c r="E58" s="45">
        <v>43466</v>
      </c>
      <c r="F58" s="45">
        <v>43800</v>
      </c>
      <c r="G58" s="21"/>
      <c r="H58" s="49">
        <f t="shared" si="19"/>
        <v>12</v>
      </c>
      <c r="I58" s="49">
        <f t="shared" si="20"/>
        <v>6</v>
      </c>
      <c r="J58" s="49">
        <f t="shared" si="21"/>
        <v>5</v>
      </c>
      <c r="K58" s="55">
        <f t="shared" si="22"/>
        <v>8.3333333333333339</v>
      </c>
      <c r="M58" s="55">
        <f t="shared" si="23"/>
        <v>50</v>
      </c>
      <c r="N58" s="55">
        <f t="shared" si="24"/>
        <v>58.333333333333329</v>
      </c>
      <c r="P58" s="14" t="str">
        <f t="shared" si="0"/>
        <v>Jun 19 - prepay movement</v>
      </c>
      <c r="Q58" s="15">
        <f t="shared" si="1"/>
        <v>43646</v>
      </c>
      <c r="R58" s="16" t="str">
        <f t="shared" si="2"/>
        <v>Supplier - Reference - Description</v>
      </c>
      <c r="S58" s="14" t="str">
        <f t="shared" si="3"/>
        <v>473</v>
      </c>
      <c r="T58" s="14" t="str">
        <f t="shared" si="4"/>
        <v>No VAT</v>
      </c>
      <c r="U58" s="17">
        <f t="shared" si="5"/>
        <v>8.3333333333333286</v>
      </c>
    </row>
    <row r="59" spans="1:21" x14ac:dyDescent="0.3">
      <c r="A59" s="32" t="s">
        <v>1</v>
      </c>
      <c r="B59" s="33" t="s">
        <v>0</v>
      </c>
      <c r="C59" s="32" t="s">
        <v>2</v>
      </c>
      <c r="D59" s="50">
        <v>1800</v>
      </c>
      <c r="E59" s="45">
        <v>43252</v>
      </c>
      <c r="F59" s="45">
        <v>43952</v>
      </c>
      <c r="G59" s="21"/>
      <c r="H59" s="49">
        <f t="shared" si="19"/>
        <v>24</v>
      </c>
      <c r="I59" s="49">
        <f t="shared" si="20"/>
        <v>13</v>
      </c>
      <c r="J59" s="49">
        <f t="shared" si="21"/>
        <v>12</v>
      </c>
      <c r="K59" s="55">
        <f t="shared" si="22"/>
        <v>75</v>
      </c>
      <c r="M59" s="55">
        <f t="shared" si="23"/>
        <v>825</v>
      </c>
      <c r="N59" s="55">
        <f t="shared" si="24"/>
        <v>900</v>
      </c>
      <c r="P59" s="14" t="str">
        <f t="shared" si="0"/>
        <v>Jun 19 - prepay movement</v>
      </c>
      <c r="Q59" s="15">
        <f t="shared" si="1"/>
        <v>43646</v>
      </c>
      <c r="R59" s="16" t="str">
        <f t="shared" si="2"/>
        <v>Supplier - Reference - Description</v>
      </c>
      <c r="S59" s="14" t="str">
        <f t="shared" si="3"/>
        <v>473</v>
      </c>
      <c r="T59" s="14" t="str">
        <f t="shared" si="4"/>
        <v>No VAT</v>
      </c>
      <c r="U59" s="17">
        <f t="shared" si="5"/>
        <v>75</v>
      </c>
    </row>
    <row r="60" spans="1:21" x14ac:dyDescent="0.3">
      <c r="A60" s="32" t="s">
        <v>1</v>
      </c>
      <c r="B60" s="33" t="s">
        <v>0</v>
      </c>
      <c r="C60" s="32" t="s">
        <v>2</v>
      </c>
      <c r="D60" s="50">
        <v>500</v>
      </c>
      <c r="E60" s="45">
        <v>43374</v>
      </c>
      <c r="F60" s="45">
        <v>43709</v>
      </c>
      <c r="G60" s="21"/>
      <c r="H60" s="49">
        <f t="shared" si="19"/>
        <v>12</v>
      </c>
      <c r="I60" s="49">
        <f t="shared" si="20"/>
        <v>9</v>
      </c>
      <c r="J60" s="49">
        <f t="shared" si="21"/>
        <v>8</v>
      </c>
      <c r="K60" s="55">
        <f t="shared" si="22"/>
        <v>41.666666666666664</v>
      </c>
      <c r="M60" s="55">
        <f t="shared" si="23"/>
        <v>125</v>
      </c>
      <c r="N60" s="55">
        <f t="shared" si="24"/>
        <v>166.66666666666669</v>
      </c>
      <c r="P60" s="14" t="str">
        <f t="shared" si="0"/>
        <v>Jun 19 - prepay movement</v>
      </c>
      <c r="Q60" s="15">
        <f t="shared" si="1"/>
        <v>43646</v>
      </c>
      <c r="R60" s="16" t="str">
        <f t="shared" si="2"/>
        <v>Supplier - Reference - Description</v>
      </c>
      <c r="S60" s="14" t="str">
        <f t="shared" si="3"/>
        <v>473</v>
      </c>
      <c r="T60" s="14" t="str">
        <f t="shared" si="4"/>
        <v>No VAT</v>
      </c>
      <c r="U60" s="17">
        <f t="shared" si="5"/>
        <v>41.666666666666686</v>
      </c>
    </row>
    <row r="61" spans="1:21" x14ac:dyDescent="0.3">
      <c r="A61" s="32" t="s">
        <v>1</v>
      </c>
      <c r="B61" s="33" t="s">
        <v>0</v>
      </c>
      <c r="C61" s="32" t="s">
        <v>2</v>
      </c>
      <c r="D61" s="50">
        <v>2500</v>
      </c>
      <c r="E61" s="45">
        <v>43435</v>
      </c>
      <c r="F61" s="45">
        <v>43770</v>
      </c>
      <c r="G61" s="21"/>
      <c r="H61" s="49">
        <f t="shared" si="19"/>
        <v>12</v>
      </c>
      <c r="I61" s="49">
        <f t="shared" si="20"/>
        <v>7</v>
      </c>
      <c r="J61" s="49">
        <f t="shared" si="21"/>
        <v>6</v>
      </c>
      <c r="K61" s="55">
        <f t="shared" si="22"/>
        <v>208.33333333333334</v>
      </c>
      <c r="M61" s="55">
        <f t="shared" si="23"/>
        <v>1041.6666666666665</v>
      </c>
      <c r="N61" s="55">
        <f t="shared" si="24"/>
        <v>1250</v>
      </c>
      <c r="P61" s="14" t="str">
        <f t="shared" si="0"/>
        <v>Jun 19 - prepay movement</v>
      </c>
      <c r="Q61" s="15">
        <f t="shared" si="1"/>
        <v>43646</v>
      </c>
      <c r="R61" s="16" t="str">
        <f t="shared" si="2"/>
        <v>Supplier - Reference - Description</v>
      </c>
      <c r="S61" s="14" t="str">
        <f t="shared" si="3"/>
        <v>473</v>
      </c>
      <c r="T61" s="14" t="str">
        <f t="shared" si="4"/>
        <v>No VAT</v>
      </c>
      <c r="U61" s="17">
        <f t="shared" si="5"/>
        <v>208.33333333333348</v>
      </c>
    </row>
    <row r="62" spans="1:21" x14ac:dyDescent="0.3">
      <c r="A62" s="12"/>
      <c r="B62" s="18"/>
      <c r="C62" s="12"/>
      <c r="D62" s="19"/>
      <c r="E62" s="20"/>
      <c r="F62" s="20"/>
      <c r="G62" s="21"/>
      <c r="H62" s="22"/>
      <c r="I62" s="22"/>
      <c r="J62" s="22"/>
      <c r="K62" s="54"/>
      <c r="M62" s="54"/>
      <c r="N62" s="54"/>
      <c r="P62" s="14" t="str">
        <f t="shared" si="0"/>
        <v>Jun 19 - prepay movement</v>
      </c>
      <c r="Q62" s="15">
        <f t="shared" si="1"/>
        <v>43646</v>
      </c>
      <c r="R62" s="16" t="str">
        <f t="shared" si="2"/>
        <v xml:space="preserve"> -  - </v>
      </c>
      <c r="S62" s="14" t="str">
        <f t="shared" si="3"/>
        <v>473</v>
      </c>
      <c r="T62" s="14" t="str">
        <f t="shared" si="4"/>
        <v>No VAT</v>
      </c>
      <c r="U62" s="17">
        <f t="shared" si="5"/>
        <v>0</v>
      </c>
    </row>
    <row r="63" spans="1:21" x14ac:dyDescent="0.3">
      <c r="A63" s="28" t="s">
        <v>29</v>
      </c>
      <c r="B63" s="18"/>
      <c r="C63" s="12"/>
      <c r="D63" s="19"/>
      <c r="E63" s="20"/>
      <c r="F63" s="20"/>
      <c r="G63" s="21"/>
      <c r="H63" s="22"/>
      <c r="I63" s="22"/>
      <c r="J63" s="22"/>
      <c r="K63" s="54"/>
      <c r="M63" s="54"/>
      <c r="N63" s="54"/>
      <c r="P63" s="14" t="str">
        <f t="shared" si="0"/>
        <v>Jun 19 - prepay movement</v>
      </c>
      <c r="Q63" s="15">
        <f t="shared" si="1"/>
        <v>43646</v>
      </c>
      <c r="R63" s="16" t="str">
        <f t="shared" si="2"/>
        <v xml:space="preserve">480 - Staff Training -  - </v>
      </c>
      <c r="S63" s="14" t="str">
        <f t="shared" si="3"/>
        <v>480</v>
      </c>
      <c r="T63" s="14" t="str">
        <f t="shared" si="4"/>
        <v>No VAT</v>
      </c>
      <c r="U63" s="17">
        <f t="shared" si="5"/>
        <v>0</v>
      </c>
    </row>
    <row r="64" spans="1:21" x14ac:dyDescent="0.3">
      <c r="A64" s="32" t="s">
        <v>1</v>
      </c>
      <c r="B64" s="33" t="s">
        <v>0</v>
      </c>
      <c r="C64" s="32" t="s">
        <v>2</v>
      </c>
      <c r="D64" s="50">
        <v>2300</v>
      </c>
      <c r="E64" s="45">
        <v>43405</v>
      </c>
      <c r="F64" s="45">
        <v>43891</v>
      </c>
      <c r="G64" s="21"/>
      <c r="H64" s="49">
        <f>(YEAR(F64)-YEAR(E64))*12+MONTH(F64)-MONTH(E64)+1</f>
        <v>17</v>
      </c>
      <c r="I64" s="49">
        <f>MIN(MAX((YEAR(A$3)-YEAR(E64))*12+MONTH(A$3)-MONTH(E64)+1,0),H64)</f>
        <v>8</v>
      </c>
      <c r="J64" s="49">
        <f>MIN(MAX((YEAR(N$5)-YEAR(E64))*12+MONTH(N$5)-MONTH(E64)+1,0),H64)</f>
        <v>7</v>
      </c>
      <c r="K64" s="55">
        <f>D64/H64</f>
        <v>135.29411764705881</v>
      </c>
      <c r="M64" s="55">
        <f>D64-I64*K64</f>
        <v>1217.6470588235295</v>
      </c>
      <c r="N64" s="55">
        <f>D64-J64*K64</f>
        <v>1352.9411764705883</v>
      </c>
      <c r="P64" s="14" t="str">
        <f t="shared" si="0"/>
        <v>Jun 19 - prepay movement</v>
      </c>
      <c r="Q64" s="15">
        <f t="shared" si="1"/>
        <v>43646</v>
      </c>
      <c r="R64" s="16" t="str">
        <f t="shared" si="2"/>
        <v>Supplier - Reference - Description</v>
      </c>
      <c r="S64" s="14" t="str">
        <f t="shared" si="3"/>
        <v>480</v>
      </c>
      <c r="T64" s="14" t="str">
        <f t="shared" si="4"/>
        <v>No VAT</v>
      </c>
      <c r="U64" s="17">
        <f t="shared" si="5"/>
        <v>135.29411764705878</v>
      </c>
    </row>
    <row r="65" spans="1:21" x14ac:dyDescent="0.3">
      <c r="A65" s="32" t="s">
        <v>1</v>
      </c>
      <c r="B65" s="33" t="s">
        <v>0</v>
      </c>
      <c r="C65" s="32" t="s">
        <v>2</v>
      </c>
      <c r="D65" s="50">
        <v>1200</v>
      </c>
      <c r="E65" s="45">
        <v>43405</v>
      </c>
      <c r="F65" s="45">
        <v>43891</v>
      </c>
      <c r="G65" s="21"/>
      <c r="H65" s="49">
        <f>(YEAR(F65)-YEAR(E65))*12+MONTH(F65)-MONTH(E65)+1</f>
        <v>17</v>
      </c>
      <c r="I65" s="49">
        <f>MIN(MAX((YEAR(A$3)-YEAR(E65))*12+MONTH(A$3)-MONTH(E65)+1,0),H65)</f>
        <v>8</v>
      </c>
      <c r="J65" s="49">
        <f>MIN(MAX((YEAR(N$5)-YEAR(E65))*12+MONTH(N$5)-MONTH(E65)+1,0),H65)</f>
        <v>7</v>
      </c>
      <c r="K65" s="55">
        <f>D65/H65</f>
        <v>70.588235294117652</v>
      </c>
      <c r="M65" s="55">
        <f>D65-I65*K65</f>
        <v>635.29411764705878</v>
      </c>
      <c r="N65" s="55">
        <f>D65-J65*K65</f>
        <v>705.88235294117646</v>
      </c>
      <c r="P65" s="14" t="str">
        <f t="shared" si="0"/>
        <v>Jun 19 - prepay movement</v>
      </c>
      <c r="Q65" s="15">
        <f t="shared" si="1"/>
        <v>43646</v>
      </c>
      <c r="R65" s="16" t="str">
        <f t="shared" si="2"/>
        <v>Supplier - Reference - Description</v>
      </c>
      <c r="S65" s="14" t="str">
        <f t="shared" si="3"/>
        <v>480</v>
      </c>
      <c r="T65" s="14" t="str">
        <f t="shared" si="4"/>
        <v>No VAT</v>
      </c>
      <c r="U65" s="17">
        <f t="shared" si="5"/>
        <v>70.58823529411768</v>
      </c>
    </row>
    <row r="66" spans="1:21" x14ac:dyDescent="0.3">
      <c r="A66" s="12"/>
      <c r="B66" s="18"/>
      <c r="C66" s="12"/>
      <c r="D66" s="19"/>
      <c r="E66" s="20"/>
      <c r="F66" s="20"/>
      <c r="G66" s="21"/>
      <c r="H66" s="22"/>
      <c r="I66" s="22"/>
      <c r="J66" s="22"/>
      <c r="K66" s="54"/>
      <c r="M66" s="54"/>
      <c r="N66" s="54"/>
      <c r="P66" s="14" t="str">
        <f t="shared" si="0"/>
        <v>Jun 19 - prepay movement</v>
      </c>
      <c r="Q66" s="15">
        <f t="shared" si="1"/>
        <v>43646</v>
      </c>
      <c r="R66" s="16" t="str">
        <f t="shared" si="2"/>
        <v xml:space="preserve"> -  - </v>
      </c>
      <c r="S66" s="14" t="str">
        <f t="shared" si="3"/>
        <v>480</v>
      </c>
      <c r="T66" s="14" t="str">
        <f t="shared" si="4"/>
        <v>No VAT</v>
      </c>
      <c r="U66" s="17">
        <f t="shared" si="5"/>
        <v>0</v>
      </c>
    </row>
    <row r="67" spans="1:21" x14ac:dyDescent="0.3">
      <c r="A67" s="28" t="s">
        <v>30</v>
      </c>
      <c r="B67" s="18"/>
      <c r="C67" s="12"/>
      <c r="D67" s="19"/>
      <c r="E67" s="20"/>
      <c r="F67" s="20"/>
      <c r="G67" s="21"/>
      <c r="H67" s="22"/>
      <c r="I67" s="22"/>
      <c r="J67" s="22"/>
      <c r="K67" s="54"/>
      <c r="M67" s="54"/>
      <c r="N67" s="54"/>
      <c r="P67" s="14" t="str">
        <f t="shared" si="0"/>
        <v>Jun 19 - prepay movement</v>
      </c>
      <c r="Q67" s="15">
        <f t="shared" si="1"/>
        <v>43646</v>
      </c>
      <c r="R67" s="16" t="str">
        <f t="shared" si="2"/>
        <v xml:space="preserve">483 - Medical Insurance -  - </v>
      </c>
      <c r="S67" s="14" t="str">
        <f t="shared" si="3"/>
        <v>483</v>
      </c>
      <c r="T67" s="14" t="str">
        <f t="shared" si="4"/>
        <v>No VAT</v>
      </c>
      <c r="U67" s="17">
        <f t="shared" si="5"/>
        <v>0</v>
      </c>
    </row>
    <row r="68" spans="1:21" x14ac:dyDescent="0.3">
      <c r="A68" s="32" t="s">
        <v>1</v>
      </c>
      <c r="B68" s="33" t="s">
        <v>0</v>
      </c>
      <c r="C68" s="32" t="s">
        <v>2</v>
      </c>
      <c r="D68" s="50">
        <v>2300</v>
      </c>
      <c r="E68" s="45">
        <v>43405</v>
      </c>
      <c r="F68" s="45">
        <v>43891</v>
      </c>
      <c r="G68" s="21"/>
      <c r="H68" s="49">
        <f>(YEAR(F68)-YEAR(E68))*12+MONTH(F68)-MONTH(E68)+1</f>
        <v>17</v>
      </c>
      <c r="I68" s="49">
        <f>MIN(MAX((YEAR(A$3)-YEAR(E68))*12+MONTH(A$3)-MONTH(E68)+1,0),H68)</f>
        <v>8</v>
      </c>
      <c r="J68" s="49">
        <f>MIN(MAX((YEAR(N$5)-YEAR(E68))*12+MONTH(N$5)-MONTH(E68)+1,0),H68)</f>
        <v>7</v>
      </c>
      <c r="K68" s="55">
        <f>D68/H68</f>
        <v>135.29411764705881</v>
      </c>
      <c r="M68" s="55">
        <f>D68-I68*K68</f>
        <v>1217.6470588235295</v>
      </c>
      <c r="N68" s="55">
        <f>D68-J68*K68</f>
        <v>1352.9411764705883</v>
      </c>
      <c r="P68" s="14" t="str">
        <f t="shared" si="0"/>
        <v>Jun 19 - prepay movement</v>
      </c>
      <c r="Q68" s="15">
        <f t="shared" si="1"/>
        <v>43646</v>
      </c>
      <c r="R68" s="16" t="str">
        <f t="shared" si="2"/>
        <v>Supplier - Reference - Description</v>
      </c>
      <c r="S68" s="14" t="str">
        <f t="shared" si="3"/>
        <v>483</v>
      </c>
      <c r="T68" s="14" t="str">
        <f t="shared" si="4"/>
        <v>No VAT</v>
      </c>
      <c r="U68" s="17">
        <f t="shared" si="5"/>
        <v>135.29411764705878</v>
      </c>
    </row>
    <row r="69" spans="1:21" x14ac:dyDescent="0.3">
      <c r="A69" s="32" t="s">
        <v>1</v>
      </c>
      <c r="B69" s="33" t="s">
        <v>0</v>
      </c>
      <c r="C69" s="32" t="s">
        <v>2</v>
      </c>
      <c r="D69" s="50">
        <v>1200</v>
      </c>
      <c r="E69" s="45">
        <v>43405</v>
      </c>
      <c r="F69" s="45">
        <v>43891</v>
      </c>
      <c r="G69" s="21"/>
      <c r="H69" s="49">
        <f>(YEAR(F69)-YEAR(E69))*12+MONTH(F69)-MONTH(E69)+1</f>
        <v>17</v>
      </c>
      <c r="I69" s="49">
        <f>MIN(MAX((YEAR(A$3)-YEAR(E69))*12+MONTH(A$3)-MONTH(E69)+1,0),H69)</f>
        <v>8</v>
      </c>
      <c r="J69" s="49">
        <f>MIN(MAX((YEAR(N$5)-YEAR(E69))*12+MONTH(N$5)-MONTH(E69)+1,0),H69)</f>
        <v>7</v>
      </c>
      <c r="K69" s="55">
        <f>D69/H69</f>
        <v>70.588235294117652</v>
      </c>
      <c r="M69" s="55">
        <f>D69-I69*K69</f>
        <v>635.29411764705878</v>
      </c>
      <c r="N69" s="55">
        <f>D69-J69*K69</f>
        <v>705.88235294117646</v>
      </c>
      <c r="P69" s="14" t="str">
        <f t="shared" si="0"/>
        <v>Jun 19 - prepay movement</v>
      </c>
      <c r="Q69" s="15">
        <f t="shared" si="1"/>
        <v>43646</v>
      </c>
      <c r="R69" s="16" t="str">
        <f t="shared" si="2"/>
        <v>Supplier - Reference - Description</v>
      </c>
      <c r="S69" s="14" t="str">
        <f t="shared" si="3"/>
        <v>483</v>
      </c>
      <c r="T69" s="14" t="str">
        <f t="shared" si="4"/>
        <v>No VAT</v>
      </c>
      <c r="U69" s="17">
        <f t="shared" si="5"/>
        <v>70.58823529411768</v>
      </c>
    </row>
    <row r="70" spans="1:21" x14ac:dyDescent="0.3">
      <c r="A70" s="12"/>
      <c r="B70" s="18"/>
      <c r="C70" s="12"/>
      <c r="D70" s="19"/>
      <c r="E70" s="20"/>
      <c r="F70" s="20"/>
      <c r="G70" s="21"/>
      <c r="H70" s="22"/>
      <c r="I70" s="22"/>
      <c r="J70" s="22"/>
      <c r="K70" s="54"/>
      <c r="M70" s="54"/>
      <c r="N70" s="54"/>
      <c r="P70" s="14" t="str">
        <f t="shared" si="0"/>
        <v>Jun 19 - prepay movement</v>
      </c>
      <c r="Q70" s="15">
        <f t="shared" si="1"/>
        <v>43646</v>
      </c>
      <c r="R70" s="16" t="str">
        <f t="shared" si="2"/>
        <v xml:space="preserve"> -  - </v>
      </c>
      <c r="S70" s="14" t="str">
        <f t="shared" si="3"/>
        <v>483</v>
      </c>
      <c r="T70" s="14" t="str">
        <f t="shared" si="4"/>
        <v>No VAT</v>
      </c>
      <c r="U70" s="17">
        <f t="shared" si="5"/>
        <v>0</v>
      </c>
    </row>
    <row r="71" spans="1:21" x14ac:dyDescent="0.3">
      <c r="A71" s="28" t="s">
        <v>31</v>
      </c>
      <c r="B71" s="18"/>
      <c r="C71" s="12"/>
      <c r="D71" s="19"/>
      <c r="E71" s="20"/>
      <c r="F71" s="20"/>
      <c r="G71" s="21"/>
      <c r="H71" s="22"/>
      <c r="I71" s="22"/>
      <c r="J71" s="22"/>
      <c r="K71" s="54"/>
      <c r="M71" s="54"/>
      <c r="N71" s="54"/>
      <c r="P71" s="14" t="str">
        <f t="shared" si="0"/>
        <v>Jun 19 - prepay movement</v>
      </c>
      <c r="Q71" s="15">
        <f t="shared" si="1"/>
        <v>43646</v>
      </c>
      <c r="R71" s="16" t="str">
        <f t="shared" si="2"/>
        <v xml:space="preserve">485 - Subscriptions -  - </v>
      </c>
      <c r="S71" s="14" t="str">
        <f t="shared" si="3"/>
        <v>485</v>
      </c>
      <c r="T71" s="14" t="str">
        <f t="shared" si="4"/>
        <v>No VAT</v>
      </c>
      <c r="U71" s="17">
        <f t="shared" si="5"/>
        <v>0</v>
      </c>
    </row>
    <row r="72" spans="1:21" x14ac:dyDescent="0.3">
      <c r="A72" s="32" t="s">
        <v>1</v>
      </c>
      <c r="B72" s="33" t="s">
        <v>0</v>
      </c>
      <c r="C72" s="32" t="s">
        <v>2</v>
      </c>
      <c r="D72" s="50">
        <v>2300</v>
      </c>
      <c r="E72" s="45">
        <v>43405</v>
      </c>
      <c r="F72" s="45">
        <v>43891</v>
      </c>
      <c r="G72" s="21"/>
      <c r="H72" s="49">
        <f>(YEAR(F72)-YEAR(E72))*12+MONTH(F72)-MONTH(E72)+1</f>
        <v>17</v>
      </c>
      <c r="I72" s="49">
        <f>MIN(MAX((YEAR(A$3)-YEAR(E72))*12+MONTH(A$3)-MONTH(E72)+1,0),H72)</f>
        <v>8</v>
      </c>
      <c r="J72" s="49">
        <f>MIN(MAX((YEAR(N$5)-YEAR(E72))*12+MONTH(N$5)-MONTH(E72)+1,0),H72)</f>
        <v>7</v>
      </c>
      <c r="K72" s="55">
        <f>D72/H72</f>
        <v>135.29411764705881</v>
      </c>
      <c r="M72" s="55">
        <f>D72-I72*K72</f>
        <v>1217.6470588235295</v>
      </c>
      <c r="N72" s="55">
        <f>D72-J72*K72</f>
        <v>1352.9411764705883</v>
      </c>
      <c r="P72" s="14" t="str">
        <f t="shared" si="0"/>
        <v>Jun 19 - prepay movement</v>
      </c>
      <c r="Q72" s="15">
        <f t="shared" si="1"/>
        <v>43646</v>
      </c>
      <c r="R72" s="16" t="str">
        <f t="shared" si="2"/>
        <v>Supplier - Reference - Description</v>
      </c>
      <c r="S72" s="14" t="str">
        <f t="shared" si="3"/>
        <v>485</v>
      </c>
      <c r="T72" s="14" t="str">
        <f t="shared" si="4"/>
        <v>No VAT</v>
      </c>
      <c r="U72" s="17">
        <f t="shared" si="5"/>
        <v>135.29411764705878</v>
      </c>
    </row>
    <row r="73" spans="1:21" x14ac:dyDescent="0.3">
      <c r="A73" s="32" t="s">
        <v>1</v>
      </c>
      <c r="B73" s="33" t="s">
        <v>0</v>
      </c>
      <c r="C73" s="32" t="s">
        <v>2</v>
      </c>
      <c r="D73" s="50">
        <v>1200</v>
      </c>
      <c r="E73" s="45">
        <v>43405</v>
      </c>
      <c r="F73" s="45">
        <v>43891</v>
      </c>
      <c r="G73" s="21"/>
      <c r="H73" s="49">
        <f>(YEAR(F73)-YEAR(E73))*12+MONTH(F73)-MONTH(E73)+1</f>
        <v>17</v>
      </c>
      <c r="I73" s="49">
        <f>MIN(MAX((YEAR(A$3)-YEAR(E73))*12+MONTH(A$3)-MONTH(E73)+1,0),H73)</f>
        <v>8</v>
      </c>
      <c r="J73" s="49">
        <f>MIN(MAX((YEAR(N$5)-YEAR(E73))*12+MONTH(N$5)-MONTH(E73)+1,0),H73)</f>
        <v>7</v>
      </c>
      <c r="K73" s="55">
        <f>D73/H73</f>
        <v>70.588235294117652</v>
      </c>
      <c r="M73" s="55">
        <f>D73-I73*K73</f>
        <v>635.29411764705878</v>
      </c>
      <c r="N73" s="55">
        <f>D73-J73*K73</f>
        <v>705.88235294117646</v>
      </c>
      <c r="P73" s="14" t="str">
        <f t="shared" si="0"/>
        <v>Jun 19 - prepay movement</v>
      </c>
      <c r="Q73" s="15">
        <f t="shared" si="1"/>
        <v>43646</v>
      </c>
      <c r="R73" s="16" t="str">
        <f t="shared" si="2"/>
        <v>Supplier - Reference - Description</v>
      </c>
      <c r="S73" s="14" t="str">
        <f t="shared" si="3"/>
        <v>485</v>
      </c>
      <c r="T73" s="14" t="str">
        <f t="shared" si="4"/>
        <v>No VAT</v>
      </c>
      <c r="U73" s="17">
        <f t="shared" si="5"/>
        <v>70.58823529411768</v>
      </c>
    </row>
    <row r="74" spans="1:21" x14ac:dyDescent="0.3">
      <c r="A74" s="12"/>
      <c r="B74" s="18"/>
      <c r="C74" s="12"/>
      <c r="D74" s="19"/>
      <c r="E74" s="20"/>
      <c r="F74" s="20"/>
      <c r="G74" s="21"/>
      <c r="H74" s="22"/>
      <c r="I74" s="22"/>
      <c r="J74" s="22"/>
      <c r="K74" s="54"/>
      <c r="M74" s="54"/>
      <c r="N74" s="54"/>
      <c r="P74" s="14" t="str">
        <f t="shared" ref="P74:P78" si="25">TEXT($A$3,"mmm yy")&amp;" - prepay movement"</f>
        <v>Jun 19 - prepay movement</v>
      </c>
      <c r="Q74" s="15">
        <f t="shared" ref="Q74:Q78" si="26">EOMONTH($A$3,0)</f>
        <v>43646</v>
      </c>
      <c r="R74" s="16" t="str">
        <f t="shared" ref="R74:R78" si="27">A74&amp;" - "&amp;B74&amp;" - "&amp;C74</f>
        <v xml:space="preserve"> -  - </v>
      </c>
      <c r="S74" s="14" t="str">
        <f t="shared" ref="S74:S78" si="28">IF(AND(A74&lt;&gt;"",A73=""),LEFT(A74,3),S73)</f>
        <v>485</v>
      </c>
      <c r="T74" s="14" t="str">
        <f t="shared" ref="T74:T78" si="29">"No VAT"</f>
        <v>No VAT</v>
      </c>
      <c r="U74" s="17">
        <f t="shared" ref="U74:U78" si="30">-(M74-N74)</f>
        <v>0</v>
      </c>
    </row>
    <row r="75" spans="1:21" x14ac:dyDescent="0.3">
      <c r="A75" s="28" t="s">
        <v>32</v>
      </c>
      <c r="B75" s="18"/>
      <c r="C75" s="12"/>
      <c r="D75" s="19"/>
      <c r="E75" s="20"/>
      <c r="F75" s="20"/>
      <c r="G75" s="21"/>
      <c r="H75" s="22"/>
      <c r="I75" s="22"/>
      <c r="J75" s="22"/>
      <c r="K75" s="54"/>
      <c r="M75" s="54"/>
      <c r="N75" s="54"/>
      <c r="P75" s="14" t="str">
        <f t="shared" si="25"/>
        <v>Jun 19 - prepay movement</v>
      </c>
      <c r="Q75" s="15">
        <f t="shared" si="26"/>
        <v>43646</v>
      </c>
      <c r="R75" s="16" t="str">
        <f t="shared" si="27"/>
        <v xml:space="preserve">489 - Telephone &amp; Internet -  - </v>
      </c>
      <c r="S75" s="14" t="str">
        <f t="shared" si="28"/>
        <v>489</v>
      </c>
      <c r="T75" s="14" t="str">
        <f t="shared" si="29"/>
        <v>No VAT</v>
      </c>
      <c r="U75" s="17">
        <f t="shared" si="30"/>
        <v>0</v>
      </c>
    </row>
    <row r="76" spans="1:21" x14ac:dyDescent="0.3">
      <c r="A76" s="32" t="s">
        <v>1</v>
      </c>
      <c r="B76" s="33" t="s">
        <v>0</v>
      </c>
      <c r="C76" s="32" t="s">
        <v>2</v>
      </c>
      <c r="D76" s="50">
        <v>2300</v>
      </c>
      <c r="E76" s="45">
        <v>43405</v>
      </c>
      <c r="F76" s="45">
        <v>43891</v>
      </c>
      <c r="G76" s="21"/>
      <c r="H76" s="49">
        <f>(YEAR(F76)-YEAR(E76))*12+MONTH(F76)-MONTH(E76)+1</f>
        <v>17</v>
      </c>
      <c r="I76" s="49">
        <f>MIN(MAX((YEAR(A$3)-YEAR(E76))*12+MONTH(A$3)-MONTH(E76)+1,0),H76)</f>
        <v>8</v>
      </c>
      <c r="J76" s="49">
        <f>MIN(MAX((YEAR(N$5)-YEAR(E76))*12+MONTH(N$5)-MONTH(E76)+1,0),H76)</f>
        <v>7</v>
      </c>
      <c r="K76" s="55">
        <f>D76/H76</f>
        <v>135.29411764705881</v>
      </c>
      <c r="M76" s="55">
        <f>D76-I76*K76</f>
        <v>1217.6470588235295</v>
      </c>
      <c r="N76" s="55">
        <f>D76-J76*K76</f>
        <v>1352.9411764705883</v>
      </c>
      <c r="P76" s="14" t="str">
        <f t="shared" si="25"/>
        <v>Jun 19 - prepay movement</v>
      </c>
      <c r="Q76" s="15">
        <f t="shared" si="26"/>
        <v>43646</v>
      </c>
      <c r="R76" s="16" t="str">
        <f t="shared" si="27"/>
        <v>Supplier - Reference - Description</v>
      </c>
      <c r="S76" s="14" t="str">
        <f t="shared" si="28"/>
        <v>489</v>
      </c>
      <c r="T76" s="14" t="str">
        <f t="shared" si="29"/>
        <v>No VAT</v>
      </c>
      <c r="U76" s="17">
        <f t="shared" si="30"/>
        <v>135.29411764705878</v>
      </c>
    </row>
    <row r="77" spans="1:21" x14ac:dyDescent="0.3">
      <c r="A77" s="32" t="s">
        <v>1</v>
      </c>
      <c r="B77" s="33" t="s">
        <v>0</v>
      </c>
      <c r="C77" s="32" t="s">
        <v>2</v>
      </c>
      <c r="D77" s="50">
        <v>1200</v>
      </c>
      <c r="E77" s="45">
        <v>43405</v>
      </c>
      <c r="F77" s="45">
        <v>43891</v>
      </c>
      <c r="G77" s="21"/>
      <c r="H77" s="49">
        <f>(YEAR(F77)-YEAR(E77))*12+MONTH(F77)-MONTH(E77)+1</f>
        <v>17</v>
      </c>
      <c r="I77" s="49">
        <f>MIN(MAX((YEAR(A$3)-YEAR(E77))*12+MONTH(A$3)-MONTH(E77)+1,0),H77)</f>
        <v>8</v>
      </c>
      <c r="J77" s="49">
        <f>MIN(MAX((YEAR(N$5)-YEAR(E77))*12+MONTH(N$5)-MONTH(E77)+1,0),H77)</f>
        <v>7</v>
      </c>
      <c r="K77" s="55">
        <f>D77/H77</f>
        <v>70.588235294117652</v>
      </c>
      <c r="M77" s="55">
        <f>D77-I77*K77</f>
        <v>635.29411764705878</v>
      </c>
      <c r="N77" s="55">
        <f>D77-J77*K77</f>
        <v>705.88235294117646</v>
      </c>
      <c r="P77" s="14" t="str">
        <f t="shared" si="25"/>
        <v>Jun 19 - prepay movement</v>
      </c>
      <c r="Q77" s="15">
        <f t="shared" si="26"/>
        <v>43646</v>
      </c>
      <c r="R77" s="16" t="str">
        <f t="shared" si="27"/>
        <v>Supplier - Reference - Description</v>
      </c>
      <c r="S77" s="14" t="str">
        <f t="shared" si="28"/>
        <v>489</v>
      </c>
      <c r="T77" s="14" t="str">
        <f t="shared" si="29"/>
        <v>No VAT</v>
      </c>
      <c r="U77" s="17">
        <f t="shared" si="30"/>
        <v>70.58823529411768</v>
      </c>
    </row>
    <row r="78" spans="1:21" x14ac:dyDescent="0.3">
      <c r="A78" s="12"/>
      <c r="B78" s="18"/>
      <c r="C78" s="12"/>
      <c r="D78" s="19"/>
      <c r="E78" s="20"/>
      <c r="F78" s="20"/>
      <c r="G78" s="21"/>
      <c r="H78" s="22"/>
      <c r="I78" s="22"/>
      <c r="J78" s="22"/>
      <c r="K78" s="54"/>
      <c r="M78" s="54"/>
      <c r="N78" s="54"/>
      <c r="P78" s="14" t="str">
        <f t="shared" si="25"/>
        <v>Jun 19 - prepay movement</v>
      </c>
      <c r="Q78" s="15">
        <f t="shared" si="26"/>
        <v>43646</v>
      </c>
      <c r="R78" s="16" t="str">
        <f t="shared" si="27"/>
        <v xml:space="preserve"> -  - </v>
      </c>
      <c r="S78" s="14" t="str">
        <f t="shared" si="28"/>
        <v>489</v>
      </c>
      <c r="T78" s="14" t="str">
        <f t="shared" si="29"/>
        <v>No VAT</v>
      </c>
      <c r="U78" s="17">
        <f t="shared" si="30"/>
        <v>0</v>
      </c>
    </row>
    <row r="79" spans="1:21" x14ac:dyDescent="0.3">
      <c r="A79" s="12"/>
      <c r="B79" s="18"/>
      <c r="C79" s="12"/>
      <c r="D79" s="26"/>
      <c r="E79" s="37"/>
      <c r="F79" s="37"/>
      <c r="G79" s="29"/>
      <c r="H79" s="39"/>
      <c r="I79" s="39"/>
      <c r="J79" s="39"/>
      <c r="K79" s="56"/>
      <c r="L79" s="24"/>
      <c r="M79" s="54"/>
      <c r="N79" s="54"/>
      <c r="O79" s="24"/>
      <c r="P79" s="12"/>
      <c r="Q79" s="25"/>
      <c r="R79" s="26"/>
      <c r="S79" s="12"/>
      <c r="T79" s="12"/>
      <c r="U79" s="27"/>
    </row>
    <row r="80" spans="1:21" ht="14.4" thickBot="1" x14ac:dyDescent="0.35">
      <c r="A80" s="40" t="s">
        <v>33</v>
      </c>
      <c r="B80" s="41"/>
      <c r="C80" s="40"/>
      <c r="D80" s="42"/>
      <c r="E80" s="43"/>
      <c r="F80" s="43"/>
      <c r="G80" s="40"/>
      <c r="H80" s="43"/>
      <c r="I80" s="43"/>
      <c r="J80" s="43"/>
      <c r="K80" s="57"/>
      <c r="L80" s="57"/>
      <c r="M80" s="57">
        <f>SUM(M6:M79)</f>
        <v>39092.367616485259</v>
      </c>
      <c r="N80" s="57">
        <f>SUM(N6:N79)</f>
        <v>45118.841703694634</v>
      </c>
      <c r="O80" s="24"/>
      <c r="P80" s="12"/>
      <c r="Q80" s="25"/>
      <c r="R80" s="26"/>
      <c r="S80" s="12"/>
      <c r="T80" s="12"/>
      <c r="U80" s="27"/>
    </row>
    <row r="81" spans="1:21" x14ac:dyDescent="0.3">
      <c r="A81" s="12"/>
      <c r="B81" s="18"/>
      <c r="C81" s="12"/>
      <c r="D81" s="46"/>
      <c r="E81" s="37"/>
      <c r="F81" s="37"/>
      <c r="G81" s="29"/>
      <c r="H81" s="44"/>
      <c r="I81" s="44"/>
      <c r="J81" s="44"/>
      <c r="K81" s="58"/>
      <c r="L81" s="24"/>
      <c r="M81" s="54"/>
      <c r="N81" s="54"/>
      <c r="O81" s="24"/>
      <c r="P81" s="12"/>
      <c r="Q81" s="25"/>
      <c r="R81" s="26"/>
      <c r="S81" s="12"/>
      <c r="T81" s="12"/>
      <c r="U81" s="27"/>
    </row>
    <row r="82" spans="1:21" x14ac:dyDescent="0.3">
      <c r="A82" s="12"/>
      <c r="B82" s="18"/>
      <c r="C82" s="12"/>
      <c r="D82" s="46"/>
      <c r="E82" s="37"/>
      <c r="F82" s="37"/>
      <c r="G82" s="29"/>
      <c r="H82" s="44"/>
      <c r="I82" s="44"/>
      <c r="J82" s="44"/>
      <c r="K82" s="58"/>
      <c r="L82" s="24"/>
      <c r="O82" s="24"/>
      <c r="P82" s="12"/>
      <c r="Q82" s="25"/>
      <c r="R82" s="26"/>
      <c r="S82" s="12"/>
      <c r="T82" s="12"/>
      <c r="U82" s="27"/>
    </row>
  </sheetData>
  <autoFilter ref="A5:U84" xr:uid="{9DCA3A3F-DA70-4071-8E97-F4FA49E363B2}"/>
  <pageMargins left="0.7" right="0.7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CF36617A99546ABD981ECDFAB9DD5" ma:contentTypeVersion="11" ma:contentTypeDescription="Create a new document." ma:contentTypeScope="" ma:versionID="c75508d9fb7835ec6b00cb551d3e5e68">
  <xsd:schema xmlns:xsd="http://www.w3.org/2001/XMLSchema" xmlns:xs="http://www.w3.org/2001/XMLSchema" xmlns:p="http://schemas.microsoft.com/office/2006/metadata/properties" xmlns:ns2="104e1703-f198-4744-b1ec-cdd3f8b9e58b" xmlns:ns3="71605d3f-cb7f-40e7-8e00-fb1d7d2d0757" targetNamespace="http://schemas.microsoft.com/office/2006/metadata/properties" ma:root="true" ma:fieldsID="2f6cdee5355c10af100639318aa3870c" ns2:_="" ns3:_="">
    <xsd:import namespace="104e1703-f198-4744-b1ec-cdd3f8b9e58b"/>
    <xsd:import namespace="71605d3f-cb7f-40e7-8e00-fb1d7d2d07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1703-f198-4744-b1ec-cdd3f8b9e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05d3f-cb7f-40e7-8e00-fb1d7d2d07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FCC643-CF65-401D-9531-863BB8DD8C63}"/>
</file>

<file path=customXml/itemProps2.xml><?xml version="1.0" encoding="utf-8"?>
<ds:datastoreItem xmlns:ds="http://schemas.openxmlformats.org/officeDocument/2006/customXml" ds:itemID="{9C6264AB-F677-49E1-9D4E-12720642432F}"/>
</file>

<file path=customXml/itemProps3.xml><?xml version="1.0" encoding="utf-8"?>
<ds:datastoreItem xmlns:ds="http://schemas.openxmlformats.org/officeDocument/2006/customXml" ds:itemID="{D3D67265-0333-4AC9-9622-FBCA2EAD3A6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Prepayments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2019-06-12T11:43:42Z</cp:lastPrinted>
  <dcterms:created xsi:type="dcterms:W3CDTF">2018-08-07T15:14:26Z</dcterms:created>
  <dcterms:modified xsi:type="dcterms:W3CDTF">2019-07-21T15:08:52Z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0x010100520CF36617A99546ABD981ECDFAB9DD5</vt:lpwstr>
  </property>
</Properties>
</file>