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P:\_CF Modelling\_Marketing\2023 01 xx - ICAEW Scenario manager webinar mk2\"/>
    </mc:Choice>
  </mc:AlternateContent>
  <xr:revisionPtr revIDLastSave="0" documentId="8_{D85D618F-61EA-4AC8-980D-8FCBB4DD55A8}" xr6:coauthVersionLast="47" xr6:coauthVersionMax="47" xr10:uidLastSave="{00000000-0000-0000-0000-000000000000}"/>
  <bookViews>
    <workbookView xWindow="-120" yWindow="-120" windowWidth="29040" windowHeight="15840" tabRatio="712" firstSheet="7" activeTab="11" xr2:uid="{638A9B8E-50C5-4250-A7F5-4816C5B51660}"/>
  </bookViews>
  <sheets>
    <sheet name="DISCLAIMER" sheetId="56" r:id="rId1"/>
    <sheet name="Agenda" sheetId="15" r:id="rId2"/>
    <sheet name="Part 1 &gt;&gt;" sheetId="6" r:id="rId3"/>
    <sheet name="Introduction" sheetId="2" r:id="rId4"/>
    <sheet name="Basic Image" sheetId="5" r:id="rId5"/>
    <sheet name="Basic Image (labelled)" sheetId="3" r:id="rId6"/>
    <sheet name="Implementation Plan" sheetId="8" r:id="rId7"/>
    <sheet name="Part 2 &gt;&gt;" sheetId="4" r:id="rId8"/>
    <sheet name="Inputs" sheetId="57" r:id="rId9"/>
    <sheet name="Calculations" sheetId="58" r:id="rId10"/>
    <sheet name="Outputs" sheetId="59" r:id="rId11"/>
    <sheet name="Dashboard" sheetId="60" r:id="rId12"/>
    <sheet name="Defaults + CondFmt" sheetId="62" r:id="rId13"/>
    <sheet name="Nested Main" sheetId="63" r:id="rId14"/>
    <sheet name="Nested Sub" sheetId="64" r:id="rId15"/>
    <sheet name="Part 3 &gt;&gt;" sheetId="12" r:id="rId16"/>
    <sheet name="Pitfalls" sheetId="39" r:id="rId17"/>
    <sheet name="Conclusion" sheetId="40" r:id="rId18"/>
    <sheet name="Q+A" sheetId="61" r:id="rId19"/>
  </sheets>
  <definedNames>
    <definedName name="VBA_CopyRange">#REF!</definedName>
    <definedName name="VBA_CurrentScenario">#REF!</definedName>
    <definedName name="VBA_NPV">#REF!</definedName>
    <definedName name="VBA_Output">#REF!</definedName>
    <definedName name="VBA_ScenarioLis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5" i="60" l="1" a="1"/>
  <c r="C35" i="60" s="1"/>
  <c r="G31" i="60"/>
  <c r="H31" i="60"/>
  <c r="F31" i="60"/>
  <c r="J9" i="60" a="1"/>
  <c r="J9" i="60" s="1"/>
  <c r="E29" i="60" a="1"/>
  <c r="E29" i="60" s="1"/>
  <c r="F43" i="57" s="1"/>
  <c r="E27" i="63" a="1"/>
  <c r="E27" i="63" s="1"/>
  <c r="E26" i="63" a="1"/>
  <c r="E26" i="63" s="1"/>
  <c r="E25" i="63" a="1"/>
  <c r="E25" i="63" s="1"/>
  <c r="E24" i="63" a="1"/>
  <c r="E24" i="63" s="1"/>
  <c r="E22" i="63" a="1"/>
  <c r="E22" i="63" s="1"/>
  <c r="E21" i="63" a="1"/>
  <c r="E21" i="63" s="1"/>
  <c r="E20" i="63" a="1"/>
  <c r="E20" i="63" s="1"/>
  <c r="E19" i="63" a="1"/>
  <c r="E19" i="63" s="1"/>
  <c r="E17" i="63" a="1"/>
  <c r="E17" i="63" s="1"/>
  <c r="E16" i="63" a="1"/>
  <c r="E16" i="63" s="1"/>
  <c r="E15" i="63" a="1"/>
  <c r="E15" i="63" s="1"/>
  <c r="E14" i="63" a="1"/>
  <c r="E14" i="63" s="1"/>
  <c r="E12" i="63" a="1"/>
  <c r="E12" i="63" s="1"/>
  <c r="B16" i="64" s="1"/>
  <c r="C16" i="64" s="1"/>
  <c r="E10" i="63" a="1"/>
  <c r="E10" i="63" s="1"/>
  <c r="E25" i="62" a="1"/>
  <c r="E25" i="62" s="1"/>
  <c r="E24" i="62" a="1"/>
  <c r="E24" i="62" s="1"/>
  <c r="E23" i="62" a="1"/>
  <c r="E23" i="62" s="1"/>
  <c r="E22" i="62" a="1"/>
  <c r="E22" i="62" s="1"/>
  <c r="E20" i="62" a="1"/>
  <c r="E20" i="62" s="1"/>
  <c r="E19" i="62" a="1"/>
  <c r="E19" i="62" s="1"/>
  <c r="E18" i="62" a="1"/>
  <c r="E18" i="62" s="1"/>
  <c r="E17" i="62" a="1"/>
  <c r="E17" i="62" s="1"/>
  <c r="E15" i="62" a="1"/>
  <c r="E15" i="62" s="1"/>
  <c r="E14" i="62" a="1"/>
  <c r="E14" i="62" s="1"/>
  <c r="E13" i="62" a="1"/>
  <c r="E13" i="62" s="1"/>
  <c r="E12" i="62" a="1"/>
  <c r="E12" i="62" s="1"/>
  <c r="E10" i="62" a="1"/>
  <c r="E10" i="62" s="1"/>
  <c r="E18" i="60" l="1" a="1"/>
  <c r="E18" i="60" s="1"/>
  <c r="E19" i="60" a="1"/>
  <c r="E19" i="60" s="1"/>
  <c r="E14" i="60" a="1"/>
  <c r="E14" i="60" s="1"/>
  <c r="E20" i="60" a="1"/>
  <c r="E20" i="60" s="1"/>
  <c r="E12" i="60" a="1"/>
  <c r="E12" i="60" s="1"/>
  <c r="E21" i="60" a="1"/>
  <c r="E21" i="60" s="1"/>
  <c r="E15" i="60" a="1"/>
  <c r="E15" i="60" s="1"/>
  <c r="E24" i="60" a="1"/>
  <c r="E24" i="60" s="1"/>
  <c r="E25" i="60" a="1"/>
  <c r="E25" i="60" s="1"/>
  <c r="E9" i="60" a="1"/>
  <c r="E9" i="60" s="1"/>
  <c r="E26" i="60" a="1"/>
  <c r="E26" i="60" s="1"/>
  <c r="E13" i="60" a="1"/>
  <c r="E13" i="60" s="1"/>
  <c r="E27" i="60" a="1"/>
  <c r="E27" i="60" s="1"/>
  <c r="AB16" i="64" a="1"/>
  <c r="AB16" i="64" s="1"/>
  <c r="T16" i="64" a="1"/>
  <c r="T16" i="64" s="1"/>
  <c r="L16" i="64" a="1"/>
  <c r="L16" i="64" s="1"/>
  <c r="AA16" i="64" a="1"/>
  <c r="AA16" i="64" s="1"/>
  <c r="S16" i="64" a="1"/>
  <c r="S16" i="64" s="1"/>
  <c r="K16" i="64" a="1"/>
  <c r="K16" i="64" s="1"/>
  <c r="R16" i="64" a="1"/>
  <c r="R16" i="64" s="1"/>
  <c r="J16" i="64" a="1"/>
  <c r="J16" i="64" s="1"/>
  <c r="Z16" i="64" a="1"/>
  <c r="Z16" i="64" s="1"/>
  <c r="Y16" i="64" a="1"/>
  <c r="Y16" i="64" s="1"/>
  <c r="Q16" i="64" a="1"/>
  <c r="Q16" i="64" s="1"/>
  <c r="I16" i="64" a="1"/>
  <c r="I16" i="64" s="1"/>
  <c r="X16" i="64" a="1"/>
  <c r="X16" i="64" s="1"/>
  <c r="P16" i="64" a="1"/>
  <c r="P16" i="64" s="1"/>
  <c r="H16" i="64" a="1"/>
  <c r="H16" i="64" s="1"/>
  <c r="W16" i="64" a="1"/>
  <c r="W16" i="64" s="1"/>
  <c r="O16" i="64" a="1"/>
  <c r="O16" i="64" s="1"/>
  <c r="G16" i="64" a="1"/>
  <c r="G16" i="64" s="1"/>
  <c r="V16" i="64" a="1"/>
  <c r="V16" i="64" s="1"/>
  <c r="N16" i="64" a="1"/>
  <c r="N16" i="64" s="1"/>
  <c r="F16" i="64" a="1"/>
  <c r="F16" i="64" s="1"/>
  <c r="U16" i="64" a="1"/>
  <c r="U16" i="64" s="1"/>
  <c r="M16" i="64" a="1"/>
  <c r="M16" i="64" s="1"/>
  <c r="E16" i="64" a="1"/>
  <c r="E16" i="64" s="1"/>
  <c r="F32" i="57" l="1" a="1"/>
  <c r="F32" i="57" s="1"/>
  <c r="F25" i="57" a="1"/>
  <c r="F25" i="57" s="1"/>
  <c r="F26" i="57" a="1"/>
  <c r="F26" i="57" s="1"/>
  <c r="G35" i="58"/>
  <c r="H35" i="58"/>
  <c r="I35" i="58"/>
  <c r="J35" i="58"/>
  <c r="G36" i="58"/>
  <c r="H36" i="58"/>
  <c r="I36" i="58"/>
  <c r="J36" i="58"/>
  <c r="G37" i="58"/>
  <c r="H37" i="58"/>
  <c r="I37" i="58"/>
  <c r="J37" i="58"/>
  <c r="G38" i="58"/>
  <c r="H38" i="58"/>
  <c r="I38" i="58"/>
  <c r="J38" i="58"/>
  <c r="H34" i="58"/>
  <c r="I34" i="58"/>
  <c r="J34" i="58"/>
  <c r="G34" i="58"/>
  <c r="G15" i="58"/>
  <c r="H15" i="58"/>
  <c r="I15" i="58"/>
  <c r="J15" i="58"/>
  <c r="G16" i="58"/>
  <c r="H16" i="58"/>
  <c r="I16" i="58"/>
  <c r="J16" i="58"/>
  <c r="H14" i="58"/>
  <c r="I14" i="58"/>
  <c r="J14" i="58"/>
  <c r="G14" i="58"/>
  <c r="G108" i="58" l="1"/>
  <c r="BR74" i="58"/>
  <c r="BQ74" i="58"/>
  <c r="BP74" i="58"/>
  <c r="BO74" i="58"/>
  <c r="BN74" i="58"/>
  <c r="BM74" i="58"/>
  <c r="BL74" i="58"/>
  <c r="BK74" i="58"/>
  <c r="BJ74" i="58"/>
  <c r="BI74" i="58"/>
  <c r="BH74" i="58"/>
  <c r="BG74" i="58"/>
  <c r="BF74" i="58"/>
  <c r="BE74" i="58"/>
  <c r="BD74" i="58"/>
  <c r="BC74" i="58"/>
  <c r="BB74" i="58"/>
  <c r="BA74" i="58"/>
  <c r="AZ74" i="58"/>
  <c r="AY74" i="58"/>
  <c r="AX74" i="58"/>
  <c r="AW74" i="58"/>
  <c r="AV74" i="58"/>
  <c r="AU74" i="58"/>
  <c r="AT74" i="58"/>
  <c r="AS74" i="58"/>
  <c r="AR74" i="58"/>
  <c r="AQ74" i="58"/>
  <c r="AP74" i="58"/>
  <c r="AO74" i="58"/>
  <c r="AN74" i="58"/>
  <c r="AM74" i="58"/>
  <c r="AL74" i="58"/>
  <c r="AK74" i="58"/>
  <c r="AJ74" i="58"/>
  <c r="AI74" i="58"/>
  <c r="AH74" i="58"/>
  <c r="AG74" i="58"/>
  <c r="AF74" i="58"/>
  <c r="AE74" i="58"/>
  <c r="AD74" i="58"/>
  <c r="AC74" i="58"/>
  <c r="AB74" i="58"/>
  <c r="AA74" i="58"/>
  <c r="Z74" i="58"/>
  <c r="Y74" i="58"/>
  <c r="X74" i="58"/>
  <c r="W74" i="58"/>
  <c r="G74" i="58"/>
  <c r="H74" i="58"/>
  <c r="I74" i="58"/>
  <c r="J74" i="58"/>
  <c r="K74" i="58"/>
  <c r="L74" i="58"/>
  <c r="M74" i="58"/>
  <c r="N74" i="58"/>
  <c r="O74" i="58"/>
  <c r="P74" i="58"/>
  <c r="Q74" i="58"/>
  <c r="R74" i="58"/>
  <c r="G60" i="58"/>
  <c r="H60" i="58"/>
  <c r="I60" i="58"/>
  <c r="J60" i="58"/>
  <c r="K60" i="58"/>
  <c r="L60" i="58"/>
  <c r="M60" i="58"/>
  <c r="N60" i="58"/>
  <c r="O60" i="58"/>
  <c r="P60" i="58"/>
  <c r="Q60" i="58"/>
  <c r="R60" i="58"/>
  <c r="G61" i="58"/>
  <c r="H61" i="58"/>
  <c r="I61" i="58"/>
  <c r="J61" i="58"/>
  <c r="K61" i="58"/>
  <c r="L61" i="58"/>
  <c r="M61" i="58"/>
  <c r="N61" i="58"/>
  <c r="O61" i="58"/>
  <c r="P61" i="58"/>
  <c r="Q61" i="58"/>
  <c r="R61" i="58"/>
  <c r="Y26" i="57"/>
  <c r="X26" i="57"/>
  <c r="W26" i="57"/>
  <c r="V26" i="57"/>
  <c r="U26" i="57"/>
  <c r="T26" i="57"/>
  <c r="S26" i="57"/>
  <c r="R26" i="57"/>
  <c r="Q26" i="57"/>
  <c r="P26" i="57"/>
  <c r="O26" i="57"/>
  <c r="N26" i="57"/>
  <c r="Y25" i="57"/>
  <c r="X25" i="57"/>
  <c r="W25" i="57"/>
  <c r="V25" i="57"/>
  <c r="U25" i="57"/>
  <c r="T25" i="57"/>
  <c r="S25" i="57"/>
  <c r="R25" i="57"/>
  <c r="Q25" i="57"/>
  <c r="P25" i="57"/>
  <c r="O25" i="57"/>
  <c r="N25" i="57"/>
  <c r="A32" i="57"/>
  <c r="N13" i="57"/>
  <c r="O13" i="57"/>
  <c r="P13" i="57"/>
  <c r="Q13" i="57"/>
  <c r="R13" i="57"/>
  <c r="S13" i="57"/>
  <c r="T13" i="57"/>
  <c r="U13" i="57"/>
  <c r="V13" i="57"/>
  <c r="W13" i="57"/>
  <c r="X13" i="57"/>
  <c r="Y13" i="57"/>
  <c r="N14" i="57"/>
  <c r="O14" i="57"/>
  <c r="P14" i="57"/>
  <c r="Q14" i="57"/>
  <c r="R14" i="57"/>
  <c r="S14" i="57"/>
  <c r="T14" i="57"/>
  <c r="U14" i="57"/>
  <c r="V14" i="57"/>
  <c r="W14" i="57"/>
  <c r="X14" i="57"/>
  <c r="Y14" i="57"/>
  <c r="O12" i="57"/>
  <c r="P12" i="57"/>
  <c r="Q12" i="57"/>
  <c r="R12" i="57"/>
  <c r="S12" i="57"/>
  <c r="T12" i="57"/>
  <c r="U12" i="57"/>
  <c r="V12" i="57"/>
  <c r="W12" i="57"/>
  <c r="X12" i="57"/>
  <c r="Y12" i="57"/>
  <c r="N12" i="57"/>
  <c r="G5" i="59"/>
  <c r="G5" i="58"/>
  <c r="G6" i="58"/>
  <c r="H5" i="58" s="1"/>
  <c r="H6" i="58" s="1"/>
  <c r="I5" i="58" s="1"/>
  <c r="I6" i="58" s="1"/>
  <c r="J5" i="58" s="1"/>
  <c r="J6" i="58" s="1"/>
  <c r="W138" i="58"/>
  <c r="X138" i="58" s="1"/>
  <c r="Y138" i="58" s="1"/>
  <c r="Z138" i="58" s="1"/>
  <c r="AA138" i="58" s="1"/>
  <c r="AB138" i="58" s="1"/>
  <c r="AC138" i="58" s="1"/>
  <c r="AD138" i="58" s="1"/>
  <c r="AE138" i="58" s="1"/>
  <c r="AF138" i="58" s="1"/>
  <c r="AG138" i="58" s="1"/>
  <c r="AH138" i="58" s="1"/>
  <c r="AI138" i="58" s="1"/>
  <c r="AJ138" i="58" s="1"/>
  <c r="AK138" i="58" s="1"/>
  <c r="AL138" i="58" s="1"/>
  <c r="AM138" i="58" s="1"/>
  <c r="AN138" i="58" s="1"/>
  <c r="AO138" i="58" s="1"/>
  <c r="AP138" i="58" s="1"/>
  <c r="AQ138" i="58" s="1"/>
  <c r="AR138" i="58" s="1"/>
  <c r="AS138" i="58" s="1"/>
  <c r="AT138" i="58" s="1"/>
  <c r="AU138" i="58" s="1"/>
  <c r="AV138" i="58" s="1"/>
  <c r="AW138" i="58" s="1"/>
  <c r="AX138" i="58" s="1"/>
  <c r="AY138" i="58" s="1"/>
  <c r="AZ138" i="58" s="1"/>
  <c r="BA138" i="58" s="1"/>
  <c r="BB138" i="58" s="1"/>
  <c r="BC138" i="58" s="1"/>
  <c r="BD138" i="58" s="1"/>
  <c r="BE138" i="58" s="1"/>
  <c r="BF138" i="58" s="1"/>
  <c r="BG138" i="58" s="1"/>
  <c r="BH138" i="58" s="1"/>
  <c r="BI138" i="58" s="1"/>
  <c r="BJ138" i="58" s="1"/>
  <c r="BK138" i="58" s="1"/>
  <c r="BL138" i="58" s="1"/>
  <c r="BM138" i="58" s="1"/>
  <c r="BN138" i="58" s="1"/>
  <c r="BO138" i="58" s="1"/>
  <c r="BP138" i="58" s="1"/>
  <c r="BQ138" i="58" s="1"/>
  <c r="BR138" i="58" s="1"/>
  <c r="W117" i="58"/>
  <c r="G114" i="58"/>
  <c r="X115" i="58" s="1"/>
  <c r="G110" i="58"/>
  <c r="G109" i="58"/>
  <c r="G73" i="58" l="1"/>
  <c r="AG73" i="58" s="1"/>
  <c r="AG80" i="58" s="1"/>
  <c r="AG64" i="59" s="1"/>
  <c r="BP115" i="58"/>
  <c r="Y115" i="58"/>
  <c r="AS115" i="58"/>
  <c r="AR115" i="58"/>
  <c r="BI115" i="58"/>
  <c r="AO115" i="58"/>
  <c r="BM115" i="58"/>
  <c r="BH115" i="58"/>
  <c r="AK115" i="58"/>
  <c r="BE115" i="58"/>
  <c r="AJ115" i="58"/>
  <c r="BA115" i="58"/>
  <c r="AG115" i="58"/>
  <c r="AZ115" i="58"/>
  <c r="AC115" i="58"/>
  <c r="BQ115" i="58"/>
  <c r="AW115" i="58"/>
  <c r="AB115" i="58"/>
  <c r="W115" i="58"/>
  <c r="BK115" i="58"/>
  <c r="BC115" i="58"/>
  <c r="AU115" i="58"/>
  <c r="AM115" i="58"/>
  <c r="AE115" i="58"/>
  <c r="BR115" i="58"/>
  <c r="BJ115" i="58"/>
  <c r="BB115" i="58"/>
  <c r="AT115" i="58"/>
  <c r="AL115" i="58"/>
  <c r="AD115" i="58"/>
  <c r="BO115" i="58"/>
  <c r="BG115" i="58"/>
  <c r="AY115" i="58"/>
  <c r="AQ115" i="58"/>
  <c r="AI115" i="58"/>
  <c r="AA115" i="58"/>
  <c r="BN115" i="58"/>
  <c r="BF115" i="58"/>
  <c r="AX115" i="58"/>
  <c r="AP115" i="58"/>
  <c r="AH115" i="58"/>
  <c r="Z115" i="58"/>
  <c r="BL115" i="58"/>
  <c r="BD115" i="58"/>
  <c r="AV115" i="58"/>
  <c r="AN115" i="58"/>
  <c r="AF115" i="58"/>
  <c r="AF73" i="58" l="1"/>
  <c r="AF80" i="58" s="1"/>
  <c r="AF64" i="59" s="1"/>
  <c r="AE73" i="58"/>
  <c r="AE80" i="58" s="1"/>
  <c r="AE64" i="59" s="1"/>
  <c r="Z73" i="58"/>
  <c r="Z80" i="58" s="1"/>
  <c r="Z64" i="59" s="1"/>
  <c r="Y73" i="58"/>
  <c r="Y80" i="58" s="1"/>
  <c r="Y64" i="59" s="1"/>
  <c r="W73" i="58"/>
  <c r="W80" i="58" s="1"/>
  <c r="W64" i="59" s="1"/>
  <c r="AB73" i="58"/>
  <c r="AB80" i="58" s="1"/>
  <c r="AB64" i="59" s="1"/>
  <c r="AA73" i="58"/>
  <c r="AA80" i="58" s="1"/>
  <c r="AA64" i="59" s="1"/>
  <c r="AH73" i="58"/>
  <c r="AH80" i="58" s="1"/>
  <c r="AH64" i="59" s="1"/>
  <c r="AD73" i="58"/>
  <c r="AD80" i="58" s="1"/>
  <c r="AD64" i="59" s="1"/>
  <c r="X73" i="58"/>
  <c r="X80" i="58" s="1"/>
  <c r="X64" i="59" s="1"/>
  <c r="AC73" i="58"/>
  <c r="AC80" i="58" s="1"/>
  <c r="AC64" i="59" s="1"/>
  <c r="H73" i="58"/>
  <c r="AL73" i="58" s="1"/>
  <c r="AL80" i="58" s="1"/>
  <c r="AL64" i="59" s="1"/>
  <c r="J73" i="58"/>
  <c r="BO73" i="58" s="1"/>
  <c r="BO80" i="58" s="1"/>
  <c r="BO64" i="59" s="1"/>
  <c r="I73" i="58"/>
  <c r="BE73" i="58" s="1"/>
  <c r="BE80" i="58" s="1"/>
  <c r="BE64" i="59" s="1"/>
  <c r="W5" i="58"/>
  <c r="H4" i="58"/>
  <c r="I4" i="58"/>
  <c r="J4" i="58"/>
  <c r="G4" i="58"/>
  <c r="G3" i="58"/>
  <c r="H3" i="58"/>
  <c r="I3" i="58"/>
  <c r="J3" i="58"/>
  <c r="W70" i="59"/>
  <c r="W137" i="58"/>
  <c r="X8" i="59"/>
  <c r="Y8" i="59"/>
  <c r="Z8" i="59"/>
  <c r="AA8" i="59"/>
  <c r="AB8" i="59"/>
  <c r="AC8" i="59"/>
  <c r="AD8" i="59"/>
  <c r="AE8" i="59"/>
  <c r="AF8" i="59"/>
  <c r="AG8" i="59"/>
  <c r="AH8" i="59"/>
  <c r="AI8" i="59"/>
  <c r="AJ8" i="59"/>
  <c r="AK8" i="59"/>
  <c r="AL8" i="59"/>
  <c r="AM8" i="59"/>
  <c r="AN8" i="59"/>
  <c r="AO8" i="59"/>
  <c r="AP8" i="59"/>
  <c r="AQ8" i="59"/>
  <c r="AR8" i="59"/>
  <c r="AS8" i="59"/>
  <c r="AT8" i="59"/>
  <c r="AU8" i="59"/>
  <c r="AV8" i="59"/>
  <c r="AW8" i="59"/>
  <c r="AX8" i="59"/>
  <c r="AY8" i="59"/>
  <c r="AZ8" i="59"/>
  <c r="BA8" i="59"/>
  <c r="BB8" i="59"/>
  <c r="BC8" i="59"/>
  <c r="BD8" i="59"/>
  <c r="BE8" i="59"/>
  <c r="BF8" i="59"/>
  <c r="BG8" i="59"/>
  <c r="BH8" i="59"/>
  <c r="BI8" i="59"/>
  <c r="BJ8" i="59"/>
  <c r="BK8" i="59"/>
  <c r="BL8" i="59"/>
  <c r="BM8" i="59"/>
  <c r="BN8" i="59"/>
  <c r="BO8" i="59"/>
  <c r="BP8" i="59"/>
  <c r="BQ8" i="59"/>
  <c r="BR8" i="59"/>
  <c r="W8" i="59"/>
  <c r="BQ73" i="58" l="1"/>
  <c r="BQ80" i="58" s="1"/>
  <c r="BQ64" i="59" s="1"/>
  <c r="AO73" i="58"/>
  <c r="AO80" i="58" s="1"/>
  <c r="AO64" i="59" s="1"/>
  <c r="BG73" i="58"/>
  <c r="BG80" i="58" s="1"/>
  <c r="BG64" i="59" s="1"/>
  <c r="AJ73" i="58"/>
  <c r="AJ80" i="58" s="1"/>
  <c r="AJ64" i="59" s="1"/>
  <c r="AT73" i="58"/>
  <c r="AT80" i="58" s="1"/>
  <c r="AT64" i="59" s="1"/>
  <c r="AP73" i="58"/>
  <c r="AP80" i="58" s="1"/>
  <c r="AP64" i="59" s="1"/>
  <c r="AN73" i="58"/>
  <c r="AN80" i="58" s="1"/>
  <c r="AN64" i="59" s="1"/>
  <c r="AQ73" i="58"/>
  <c r="AQ80" i="58" s="1"/>
  <c r="AQ64" i="59" s="1"/>
  <c r="AR73" i="58"/>
  <c r="AR80" i="58" s="1"/>
  <c r="AR64" i="59" s="1"/>
  <c r="AK73" i="58"/>
  <c r="AK80" i="58" s="1"/>
  <c r="AK64" i="59" s="1"/>
  <c r="AY73" i="58"/>
  <c r="AY80" i="58" s="1"/>
  <c r="AY64" i="59" s="1"/>
  <c r="BJ73" i="58"/>
  <c r="BJ80" i="58" s="1"/>
  <c r="BJ64" i="59" s="1"/>
  <c r="BH73" i="58"/>
  <c r="BH80" i="58" s="1"/>
  <c r="BH64" i="59" s="1"/>
  <c r="AX73" i="58"/>
  <c r="AX80" i="58" s="1"/>
  <c r="AX64" i="59" s="1"/>
  <c r="AU73" i="58"/>
  <c r="AU80" i="58" s="1"/>
  <c r="AU64" i="59" s="1"/>
  <c r="AS73" i="58"/>
  <c r="AS80" i="58" s="1"/>
  <c r="AS64" i="59" s="1"/>
  <c r="BK73" i="58"/>
  <c r="BK80" i="58" s="1"/>
  <c r="BK64" i="59" s="1"/>
  <c r="BN73" i="58"/>
  <c r="BN80" i="58" s="1"/>
  <c r="BN64" i="59" s="1"/>
  <c r="BL73" i="58"/>
  <c r="BL80" i="58" s="1"/>
  <c r="BL64" i="59" s="1"/>
  <c r="AI73" i="58"/>
  <c r="AI80" i="58" s="1"/>
  <c r="AI64" i="59" s="1"/>
  <c r="AM73" i="58"/>
  <c r="AM80" i="58" s="1"/>
  <c r="AM64" i="59" s="1"/>
  <c r="BI73" i="58"/>
  <c r="BI80" i="58" s="1"/>
  <c r="BI64" i="59" s="1"/>
  <c r="BM73" i="58"/>
  <c r="BM80" i="58" s="1"/>
  <c r="BM64" i="59" s="1"/>
  <c r="BB73" i="58"/>
  <c r="BB80" i="58" s="1"/>
  <c r="BB64" i="59" s="1"/>
  <c r="AZ73" i="58"/>
  <c r="AZ80" i="58" s="1"/>
  <c r="AZ64" i="59" s="1"/>
  <c r="BF73" i="58"/>
  <c r="BF80" i="58" s="1"/>
  <c r="BF64" i="59" s="1"/>
  <c r="AV73" i="58"/>
  <c r="AV80" i="58" s="1"/>
  <c r="AV64" i="59" s="1"/>
  <c r="AW73" i="58"/>
  <c r="AW80" i="58" s="1"/>
  <c r="AW64" i="59" s="1"/>
  <c r="BD73" i="58"/>
  <c r="BD80" i="58" s="1"/>
  <c r="BD64" i="59" s="1"/>
  <c r="BA73" i="58"/>
  <c r="BA80" i="58" s="1"/>
  <c r="BA64" i="59" s="1"/>
  <c r="BC73" i="58"/>
  <c r="BC80" i="58" s="1"/>
  <c r="BC64" i="59" s="1"/>
  <c r="BR73" i="58"/>
  <c r="BR80" i="58" s="1"/>
  <c r="BR64" i="59" s="1"/>
  <c r="BP73" i="58"/>
  <c r="BP80" i="58" s="1"/>
  <c r="BP64" i="59" s="1"/>
  <c r="W5" i="59"/>
  <c r="H128" i="58" l="1"/>
  <c r="I128" i="58"/>
  <c r="J128" i="58"/>
  <c r="G128" i="58"/>
  <c r="W130" i="58"/>
  <c r="W144" i="58"/>
  <c r="C139" i="58"/>
  <c r="C137" i="58"/>
  <c r="G6" i="59"/>
  <c r="H5" i="59" s="1"/>
  <c r="H6" i="59" s="1"/>
  <c r="I5" i="59" s="1"/>
  <c r="I6" i="59" s="1"/>
  <c r="J5" i="59" s="1"/>
  <c r="J6" i="59" s="1"/>
  <c r="G4" i="59"/>
  <c r="H3" i="59"/>
  <c r="I3" i="59"/>
  <c r="J3" i="59"/>
  <c r="G3" i="59"/>
  <c r="W101" i="58"/>
  <c r="H99" i="58"/>
  <c r="I99" i="58"/>
  <c r="J99" i="58"/>
  <c r="G99" i="58"/>
  <c r="W90" i="58"/>
  <c r="H88" i="58"/>
  <c r="I88" i="58"/>
  <c r="J88" i="58"/>
  <c r="G88" i="58"/>
  <c r="H77" i="58"/>
  <c r="I77" i="58"/>
  <c r="J77" i="58"/>
  <c r="G77" i="58"/>
  <c r="W79" i="58"/>
  <c r="H51" i="58"/>
  <c r="I51" i="58"/>
  <c r="J51" i="58"/>
  <c r="H52" i="58"/>
  <c r="I52" i="58"/>
  <c r="J52" i="58"/>
  <c r="H53" i="58"/>
  <c r="I53" i="58"/>
  <c r="J53" i="58"/>
  <c r="H56" i="58"/>
  <c r="I56" i="58"/>
  <c r="J56" i="58"/>
  <c r="H57" i="58"/>
  <c r="I57" i="58"/>
  <c r="J57" i="58"/>
  <c r="G52" i="58"/>
  <c r="G53" i="58"/>
  <c r="G56" i="58"/>
  <c r="G57" i="58"/>
  <c r="G51" i="58"/>
  <c r="R18" i="58"/>
  <c r="R19" i="58"/>
  <c r="R20" i="58"/>
  <c r="R21" i="58"/>
  <c r="R22" i="58"/>
  <c r="L18" i="58"/>
  <c r="M18" i="58"/>
  <c r="N18" i="58"/>
  <c r="O18" i="58"/>
  <c r="P18" i="58"/>
  <c r="Q18" i="58"/>
  <c r="L19" i="58"/>
  <c r="M19" i="58"/>
  <c r="N19" i="58"/>
  <c r="O19" i="58"/>
  <c r="P19" i="58"/>
  <c r="Q19" i="58"/>
  <c r="L20" i="58"/>
  <c r="M20" i="58"/>
  <c r="N20" i="58"/>
  <c r="O20" i="58"/>
  <c r="P20" i="58"/>
  <c r="Q20" i="58"/>
  <c r="L21" i="58"/>
  <c r="M21" i="58"/>
  <c r="N21" i="58"/>
  <c r="O21" i="58"/>
  <c r="P21" i="58"/>
  <c r="Q21" i="58"/>
  <c r="L22" i="58"/>
  <c r="M22" i="58"/>
  <c r="N22" i="58"/>
  <c r="O22" i="58"/>
  <c r="P22" i="58"/>
  <c r="Q22" i="58"/>
  <c r="G21" i="58"/>
  <c r="H21" i="58"/>
  <c r="I21" i="58"/>
  <c r="J21" i="58"/>
  <c r="K21" i="58"/>
  <c r="G22" i="58"/>
  <c r="H22" i="58"/>
  <c r="I22" i="58"/>
  <c r="J22" i="58"/>
  <c r="K22" i="58"/>
  <c r="H20" i="58"/>
  <c r="I20" i="58"/>
  <c r="J20" i="58"/>
  <c r="K20" i="58"/>
  <c r="G20" i="58"/>
  <c r="H18" i="58"/>
  <c r="I18" i="58"/>
  <c r="J18" i="58"/>
  <c r="K18" i="58"/>
  <c r="H19" i="58"/>
  <c r="I19" i="58"/>
  <c r="J19" i="58"/>
  <c r="K19" i="58"/>
  <c r="G19" i="58"/>
  <c r="G18" i="58"/>
  <c r="W7" i="58"/>
  <c r="W4" i="58"/>
  <c r="W6" i="58"/>
  <c r="W118" i="58" s="1"/>
  <c r="J4" i="59"/>
  <c r="A79" i="59"/>
  <c r="F71" i="59"/>
  <c r="G70" i="59" s="1"/>
  <c r="A149" i="58"/>
  <c r="C146" i="58"/>
  <c r="C144" i="58"/>
  <c r="C133" i="58"/>
  <c r="C130" i="58"/>
  <c r="C122" i="58"/>
  <c r="C117" i="58"/>
  <c r="C104" i="58"/>
  <c r="C101" i="58"/>
  <c r="C93" i="58"/>
  <c r="C90" i="58"/>
  <c r="A13" i="57"/>
  <c r="A14" i="57"/>
  <c r="A12" i="57"/>
  <c r="A51" i="57"/>
  <c r="W7" i="59" l="1"/>
  <c r="W61" i="58"/>
  <c r="W60" i="58"/>
  <c r="W57" i="58"/>
  <c r="W68" i="58" s="1"/>
  <c r="W56" i="58"/>
  <c r="W16" i="58"/>
  <c r="W15" i="58"/>
  <c r="W14" i="58"/>
  <c r="X5" i="58"/>
  <c r="X4" i="58" s="1"/>
  <c r="W109" i="58"/>
  <c r="W112" i="58" s="1"/>
  <c r="W6" i="59"/>
  <c r="W4" i="59"/>
  <c r="W38" i="58"/>
  <c r="W88" i="58"/>
  <c r="W128" i="58"/>
  <c r="H4" i="59"/>
  <c r="I4" i="59"/>
  <c r="W99" i="58"/>
  <c r="W77" i="58"/>
  <c r="W51" i="58"/>
  <c r="W37" i="58"/>
  <c r="W36" i="58"/>
  <c r="W53" i="58"/>
  <c r="W52" i="58"/>
  <c r="W21" i="58"/>
  <c r="W20" i="58"/>
  <c r="W35" i="58"/>
  <c r="W34" i="58"/>
  <c r="W22" i="58"/>
  <c r="W81" i="58" l="1"/>
  <c r="W67" i="58"/>
  <c r="X57" i="58"/>
  <c r="X56" i="58"/>
  <c r="X16" i="58"/>
  <c r="X15" i="58"/>
  <c r="X14" i="58"/>
  <c r="X7" i="58"/>
  <c r="W120" i="58"/>
  <c r="W119" i="58"/>
  <c r="W139" i="58"/>
  <c r="X137" i="58" s="1"/>
  <c r="W67" i="59"/>
  <c r="X6" i="58"/>
  <c r="X118" i="58" s="1"/>
  <c r="X5" i="59"/>
  <c r="X88" i="58"/>
  <c r="X4" i="59"/>
  <c r="X67" i="59"/>
  <c r="X128" i="58"/>
  <c r="X99" i="58"/>
  <c r="X77" i="58"/>
  <c r="X52" i="58"/>
  <c r="X53" i="58"/>
  <c r="W27" i="58"/>
  <c r="W14" i="59" s="1"/>
  <c r="X51" i="58"/>
  <c r="W26" i="58"/>
  <c r="W13" i="59" s="1"/>
  <c r="W28" i="58"/>
  <c r="W15" i="59" s="1"/>
  <c r="X36" i="58"/>
  <c r="X35" i="58"/>
  <c r="X34" i="58"/>
  <c r="X38" i="58"/>
  <c r="X37" i="58"/>
  <c r="W31" i="59" l="1"/>
  <c r="W82" i="58"/>
  <c r="X79" i="58" s="1"/>
  <c r="X81" i="58" s="1"/>
  <c r="X7" i="59"/>
  <c r="X61" i="58"/>
  <c r="X60" i="58"/>
  <c r="X68" i="58"/>
  <c r="X67" i="58"/>
  <c r="X22" i="58"/>
  <c r="X28" i="58" s="1"/>
  <c r="X15" i="59" s="1"/>
  <c r="X21" i="58"/>
  <c r="X27" i="58" s="1"/>
  <c r="X14" i="59" s="1"/>
  <c r="X20" i="58"/>
  <c r="X26" i="58" s="1"/>
  <c r="X13" i="59" s="1"/>
  <c r="W65" i="59"/>
  <c r="W121" i="58"/>
  <c r="W122" i="58" s="1"/>
  <c r="W34" i="59"/>
  <c r="Y5" i="58"/>
  <c r="X109" i="58"/>
  <c r="X112" i="58"/>
  <c r="W56" i="59"/>
  <c r="X6" i="59"/>
  <c r="X139" i="58"/>
  <c r="W16" i="59"/>
  <c r="W29" i="58"/>
  <c r="W41" i="59" l="1"/>
  <c r="X117" i="58"/>
  <c r="W49" i="59"/>
  <c r="Y137" i="58"/>
  <c r="X56" i="59"/>
  <c r="Y6" i="58"/>
  <c r="Y118" i="58" s="1"/>
  <c r="Y5" i="59"/>
  <c r="Y7" i="58"/>
  <c r="Y4" i="58"/>
  <c r="X82" i="58"/>
  <c r="X31" i="59"/>
  <c r="X16" i="59"/>
  <c r="W91" i="58"/>
  <c r="X29" i="58"/>
  <c r="W64" i="58"/>
  <c r="W26" i="59" s="1"/>
  <c r="W41" i="58"/>
  <c r="W18" i="59" s="1"/>
  <c r="W43" i="58"/>
  <c r="W20" i="59" s="1"/>
  <c r="W42" i="58"/>
  <c r="W19" i="59" s="1"/>
  <c r="W65" i="58"/>
  <c r="W27" i="59" s="1"/>
  <c r="W66" i="58"/>
  <c r="W28" i="59" s="1"/>
  <c r="W29" i="59"/>
  <c r="W44" i="58"/>
  <c r="W21" i="59" s="1"/>
  <c r="W30" i="59"/>
  <c r="W45" i="58"/>
  <c r="W22" i="59" s="1"/>
  <c r="Y61" i="58" l="1"/>
  <c r="Y60" i="58"/>
  <c r="Y57" i="58"/>
  <c r="Y68" i="58" s="1"/>
  <c r="Y56" i="58"/>
  <c r="Y14" i="58"/>
  <c r="Y16" i="58"/>
  <c r="Y15" i="58"/>
  <c r="X119" i="58"/>
  <c r="X120" i="58"/>
  <c r="Z5" i="58"/>
  <c r="Y109" i="58"/>
  <c r="Y112" i="58"/>
  <c r="Y4" i="59"/>
  <c r="Y37" i="58"/>
  <c r="Y128" i="58"/>
  <c r="Y51" i="58"/>
  <c r="Y53" i="58"/>
  <c r="Y36" i="58"/>
  <c r="Y88" i="58"/>
  <c r="Y99" i="58"/>
  <c r="Y52" i="58"/>
  <c r="Y35" i="58"/>
  <c r="Y34" i="58"/>
  <c r="Y38" i="58"/>
  <c r="Y77" i="58"/>
  <c r="Y7" i="59"/>
  <c r="Y21" i="58"/>
  <c r="Y20" i="58"/>
  <c r="Y22" i="58"/>
  <c r="Y6" i="59"/>
  <c r="Y79" i="58"/>
  <c r="X41" i="59"/>
  <c r="W23" i="59"/>
  <c r="W93" i="58"/>
  <c r="X65" i="58"/>
  <c r="X27" i="59" s="1"/>
  <c r="X91" i="58"/>
  <c r="X93" i="58" s="1"/>
  <c r="X43" i="59" s="1"/>
  <c r="X30" i="59"/>
  <c r="X42" i="58"/>
  <c r="X19" i="59" s="1"/>
  <c r="X66" i="58"/>
  <c r="X28" i="59" s="1"/>
  <c r="X44" i="58"/>
  <c r="X21" i="59" s="1"/>
  <c r="W69" i="58"/>
  <c r="X45" i="58"/>
  <c r="X22" i="59" s="1"/>
  <c r="X64" i="58"/>
  <c r="X26" i="59" s="1"/>
  <c r="X43" i="58"/>
  <c r="X20" i="59" s="1"/>
  <c r="X29" i="59"/>
  <c r="X41" i="58"/>
  <c r="X18" i="59" s="1"/>
  <c r="W46" i="58"/>
  <c r="Y81" i="58" l="1"/>
  <c r="Y31" i="59" s="1"/>
  <c r="Y67" i="58"/>
  <c r="X34" i="59"/>
  <c r="X121" i="58"/>
  <c r="X65" i="59" s="1"/>
  <c r="Y139" i="58"/>
  <c r="Y56" i="59" s="1"/>
  <c r="Y67" i="59"/>
  <c r="Z6" i="58"/>
  <c r="Z118" i="58" s="1"/>
  <c r="Z5" i="59"/>
  <c r="Z7" i="58"/>
  <c r="Z4" i="58"/>
  <c r="Y26" i="58"/>
  <c r="Y28" i="58"/>
  <c r="Y15" i="59" s="1"/>
  <c r="Y27" i="58"/>
  <c r="Y14" i="59" s="1"/>
  <c r="X23" i="59"/>
  <c r="X24" i="59" s="1"/>
  <c r="W92" i="58"/>
  <c r="W62" i="59" s="1"/>
  <c r="W43" i="59"/>
  <c r="W32" i="59"/>
  <c r="W24" i="59"/>
  <c r="W102" i="58"/>
  <c r="W126" i="58"/>
  <c r="X69" i="58"/>
  <c r="X46" i="58"/>
  <c r="Z61" i="58" l="1"/>
  <c r="Z60" i="58"/>
  <c r="Z57" i="58"/>
  <c r="Z68" i="58" s="1"/>
  <c r="Z56" i="58"/>
  <c r="Z67" i="58" s="1"/>
  <c r="Z14" i="58"/>
  <c r="Z16" i="58"/>
  <c r="Z15" i="58"/>
  <c r="X122" i="58"/>
  <c r="Y117" i="58" s="1"/>
  <c r="AA5" i="58"/>
  <c r="Z109" i="58"/>
  <c r="Z137" i="58"/>
  <c r="Z112" i="58"/>
  <c r="X32" i="59"/>
  <c r="X35" i="59" s="1"/>
  <c r="Y13" i="59"/>
  <c r="Y29" i="58"/>
  <c r="Z88" i="58"/>
  <c r="Z4" i="59"/>
  <c r="Z99" i="58"/>
  <c r="Z53" i="58"/>
  <c r="Z52" i="58"/>
  <c r="Z51" i="58"/>
  <c r="Z38" i="58"/>
  <c r="Z128" i="58"/>
  <c r="Z37" i="58"/>
  <c r="Z36" i="58"/>
  <c r="Z35" i="58"/>
  <c r="Z77" i="58"/>
  <c r="Z34" i="58"/>
  <c r="Z7" i="59"/>
  <c r="Z22" i="58"/>
  <c r="Z21" i="58"/>
  <c r="Z20" i="58"/>
  <c r="Z6" i="59"/>
  <c r="W131" i="58"/>
  <c r="W36" i="59" s="1"/>
  <c r="W104" i="58"/>
  <c r="W47" i="59" s="1"/>
  <c r="W35" i="59"/>
  <c r="W33" i="59"/>
  <c r="Y82" i="58"/>
  <c r="X126" i="58"/>
  <c r="X102" i="58"/>
  <c r="X49" i="59" l="1"/>
  <c r="Y120" i="58"/>
  <c r="Y119" i="58"/>
  <c r="X33" i="59"/>
  <c r="Z26" i="58"/>
  <c r="Z13" i="59" s="1"/>
  <c r="Z139" i="58"/>
  <c r="AA137" i="58" s="1"/>
  <c r="Z67" i="59"/>
  <c r="Z28" i="58"/>
  <c r="Z15" i="59" s="1"/>
  <c r="Z27" i="58"/>
  <c r="Z14" i="59" s="1"/>
  <c r="AA6" i="58"/>
  <c r="AA118" i="58" s="1"/>
  <c r="AA5" i="59"/>
  <c r="AA4" i="58"/>
  <c r="AA7" i="58"/>
  <c r="Y91" i="58"/>
  <c r="Y93" i="58" s="1"/>
  <c r="Y43" i="59" s="1"/>
  <c r="Y45" i="58"/>
  <c r="Y22" i="59" s="1"/>
  <c r="Y41" i="58"/>
  <c r="Y64" i="58"/>
  <c r="Y30" i="59"/>
  <c r="Y42" i="58"/>
  <c r="Y19" i="59" s="1"/>
  <c r="Y43" i="58"/>
  <c r="Y20" i="59" s="1"/>
  <c r="Y66" i="58"/>
  <c r="Y28" i="59" s="1"/>
  <c r="Y29" i="59"/>
  <c r="Y44" i="58"/>
  <c r="Y21" i="59" s="1"/>
  <c r="Y65" i="58"/>
  <c r="Y27" i="59" s="1"/>
  <c r="Y16" i="59"/>
  <c r="W132" i="58"/>
  <c r="W66" i="59" s="1"/>
  <c r="X131" i="58"/>
  <c r="X36" i="59" s="1"/>
  <c r="X37" i="59" s="1"/>
  <c r="X145" i="58" s="1"/>
  <c r="X101" i="58"/>
  <c r="W37" i="59"/>
  <c r="W145" i="58" s="1"/>
  <c r="W146" i="58" s="1"/>
  <c r="X144" i="58" s="1"/>
  <c r="X104" i="58"/>
  <c r="Y101" i="58" s="1"/>
  <c r="W103" i="58"/>
  <c r="W63" i="59" s="1"/>
  <c r="Z79" i="58"/>
  <c r="Z81" i="58" s="1"/>
  <c r="Y41" i="59"/>
  <c r="AA61" i="58" l="1"/>
  <c r="AA60" i="58"/>
  <c r="AA57" i="58"/>
  <c r="AA68" i="58" s="1"/>
  <c r="AA56" i="58"/>
  <c r="AA67" i="58" s="1"/>
  <c r="AA15" i="58"/>
  <c r="AA14" i="58"/>
  <c r="AA16" i="58"/>
  <c r="Y121" i="58"/>
  <c r="Y65" i="59" s="1"/>
  <c r="Y34" i="59"/>
  <c r="AB5" i="58"/>
  <c r="AA109" i="58"/>
  <c r="AA112" i="58"/>
  <c r="W68" i="59"/>
  <c r="Z56" i="59"/>
  <c r="W133" i="58"/>
  <c r="X130" i="58" s="1"/>
  <c r="AA7" i="59"/>
  <c r="AA20" i="58"/>
  <c r="AA21" i="58"/>
  <c r="AA22" i="58"/>
  <c r="AA4" i="59"/>
  <c r="AA99" i="58"/>
  <c r="AA77" i="58"/>
  <c r="AA36" i="58"/>
  <c r="AA35" i="58"/>
  <c r="AA34" i="58"/>
  <c r="AA128" i="58"/>
  <c r="AA88" i="58"/>
  <c r="AA51" i="58"/>
  <c r="AA52" i="58"/>
  <c r="AA53" i="58"/>
  <c r="AA38" i="58"/>
  <c r="AA37" i="58"/>
  <c r="AA6" i="59"/>
  <c r="Y26" i="59"/>
  <c r="Y69" i="58"/>
  <c r="Z29" i="58"/>
  <c r="Y18" i="59"/>
  <c r="Y23" i="59" s="1"/>
  <c r="Y46" i="58"/>
  <c r="Z16" i="59"/>
  <c r="W57" i="59"/>
  <c r="W58" i="59" s="1"/>
  <c r="X146" i="58"/>
  <c r="X103" i="58"/>
  <c r="X63" i="59" s="1"/>
  <c r="X47" i="59"/>
  <c r="Z82" i="58"/>
  <c r="W71" i="59" l="1"/>
  <c r="W48" i="59"/>
  <c r="W50" i="59" s="1"/>
  <c r="Y122" i="58"/>
  <c r="X132" i="58"/>
  <c r="X66" i="59" s="1"/>
  <c r="AA26" i="58"/>
  <c r="AA13" i="59" s="1"/>
  <c r="AA28" i="58"/>
  <c r="AA15" i="59" s="1"/>
  <c r="AA139" i="58"/>
  <c r="AA56" i="59" s="1"/>
  <c r="AA67" i="59"/>
  <c r="AA27" i="58"/>
  <c r="AA14" i="59" s="1"/>
  <c r="Y24" i="59"/>
  <c r="Y32" i="59"/>
  <c r="Y102" i="58"/>
  <c r="Y126" i="58"/>
  <c r="Y131" i="58" s="1"/>
  <c r="AB6" i="58"/>
  <c r="AB118" i="58" s="1"/>
  <c r="AB5" i="59"/>
  <c r="AB7" i="58"/>
  <c r="AB4" i="58"/>
  <c r="Z45" i="58"/>
  <c r="Z22" i="59" s="1"/>
  <c r="Z65" i="58"/>
  <c r="Z27" i="59" s="1"/>
  <c r="Z91" i="58"/>
  <c r="Z93" i="58" s="1"/>
  <c r="Z43" i="59" s="1"/>
  <c r="Z66" i="58"/>
  <c r="Z28" i="59" s="1"/>
  <c r="Z42" i="58"/>
  <c r="Z19" i="59" s="1"/>
  <c r="Z64" i="58"/>
  <c r="Z41" i="58"/>
  <c r="Z43" i="58"/>
  <c r="Z20" i="59" s="1"/>
  <c r="Z30" i="59"/>
  <c r="Z29" i="59"/>
  <c r="Z44" i="58"/>
  <c r="Z21" i="59" s="1"/>
  <c r="W44" i="59"/>
  <c r="X70" i="59"/>
  <c r="Y144" i="58"/>
  <c r="X57" i="59"/>
  <c r="X58" i="59" s="1"/>
  <c r="Z31" i="59"/>
  <c r="AA79" i="58"/>
  <c r="AA81" i="58" s="1"/>
  <c r="Z41" i="59"/>
  <c r="W45" i="59" l="1"/>
  <c r="W52" i="59" s="1"/>
  <c r="W54" i="59" s="1"/>
  <c r="AB61" i="58"/>
  <c r="AB60" i="58"/>
  <c r="AB57" i="58"/>
  <c r="AB68" i="58" s="1"/>
  <c r="AB56" i="58"/>
  <c r="AB67" i="58" s="1"/>
  <c r="AB16" i="58"/>
  <c r="AB14" i="58"/>
  <c r="AB15" i="58"/>
  <c r="AB137" i="58"/>
  <c r="Z117" i="58"/>
  <c r="Y49" i="59"/>
  <c r="X133" i="58"/>
  <c r="X48" i="59" s="1"/>
  <c r="X50" i="59" s="1"/>
  <c r="AC5" i="58"/>
  <c r="AB109" i="58"/>
  <c r="AB112" i="58"/>
  <c r="AA29" i="58"/>
  <c r="AA45" i="58" s="1"/>
  <c r="AA22" i="59" s="1"/>
  <c r="AA16" i="59"/>
  <c r="Z26" i="59"/>
  <c r="Z69" i="58"/>
  <c r="AB4" i="59"/>
  <c r="AB51" i="58"/>
  <c r="AB53" i="58"/>
  <c r="AB37" i="58"/>
  <c r="AB99" i="58"/>
  <c r="AB77" i="58"/>
  <c r="AB52" i="58"/>
  <c r="AB34" i="58"/>
  <c r="AB36" i="58"/>
  <c r="AB128" i="58"/>
  <c r="AB35" i="58"/>
  <c r="AB88" i="58"/>
  <c r="AB38" i="58"/>
  <c r="AB7" i="59"/>
  <c r="AB22" i="58"/>
  <c r="AB21" i="58"/>
  <c r="AB20" i="58"/>
  <c r="Y36" i="59"/>
  <c r="AB6" i="59"/>
  <c r="Y104" i="58"/>
  <c r="Y103" i="58" s="1"/>
  <c r="Y63" i="59" s="1"/>
  <c r="Y35" i="59"/>
  <c r="Y33" i="59"/>
  <c r="Z18" i="59"/>
  <c r="Z46" i="58"/>
  <c r="AA82" i="58"/>
  <c r="AA31" i="59"/>
  <c r="AA44" i="58" l="1"/>
  <c r="AA21" i="59" s="1"/>
  <c r="Y132" i="58"/>
  <c r="Y66" i="59" s="1"/>
  <c r="AA41" i="58"/>
  <c r="AA18" i="59" s="1"/>
  <c r="AA91" i="58"/>
  <c r="AA93" i="58" s="1"/>
  <c r="AA43" i="59" s="1"/>
  <c r="AA43" i="58"/>
  <c r="AA20" i="59" s="1"/>
  <c r="AA30" i="59"/>
  <c r="AA66" i="58"/>
  <c r="AA28" i="59" s="1"/>
  <c r="AA65" i="58"/>
  <c r="AA27" i="59" s="1"/>
  <c r="AA64" i="58"/>
  <c r="AA26" i="59" s="1"/>
  <c r="AA42" i="58"/>
  <c r="AA19" i="59" s="1"/>
  <c r="AA29" i="59"/>
  <c r="Y130" i="58"/>
  <c r="Z120" i="58"/>
  <c r="Z119" i="58"/>
  <c r="AB26" i="58"/>
  <c r="AB13" i="59" s="1"/>
  <c r="AB139" i="58"/>
  <c r="AC137" i="58" s="1"/>
  <c r="AB67" i="59"/>
  <c r="AB28" i="58"/>
  <c r="AB15" i="59" s="1"/>
  <c r="AC6" i="58"/>
  <c r="AC118" i="58" s="1"/>
  <c r="AC5" i="59"/>
  <c r="AC7" i="58"/>
  <c r="AC4" i="58"/>
  <c r="Y37" i="59"/>
  <c r="Y145" i="58" s="1"/>
  <c r="Y146" i="58" s="1"/>
  <c r="AB27" i="58"/>
  <c r="AB14" i="59" s="1"/>
  <c r="Z102" i="58"/>
  <c r="Z104" i="58" s="1"/>
  <c r="Z126" i="58"/>
  <c r="Z131" i="58" s="1"/>
  <c r="Z36" i="59" s="1"/>
  <c r="Y47" i="59"/>
  <c r="Z101" i="58"/>
  <c r="Z23" i="59"/>
  <c r="AA41" i="59"/>
  <c r="AB79" i="58"/>
  <c r="AB81" i="58" s="1"/>
  <c r="AC61" i="58" l="1"/>
  <c r="AC60" i="58"/>
  <c r="AC57" i="58"/>
  <c r="AC68" i="58" s="1"/>
  <c r="AC56" i="58"/>
  <c r="AC67" i="58" s="1"/>
  <c r="AC14" i="58"/>
  <c r="AC15" i="58"/>
  <c r="AC16" i="58"/>
  <c r="AA46" i="58"/>
  <c r="Y133" i="58"/>
  <c r="Z132" i="58" s="1"/>
  <c r="Z66" i="59" s="1"/>
  <c r="AA23" i="59"/>
  <c r="AA24" i="59" s="1"/>
  <c r="AA69" i="58"/>
  <c r="AB56" i="59"/>
  <c r="Z121" i="58"/>
  <c r="Z122" i="58" s="1"/>
  <c r="Z34" i="59"/>
  <c r="AD5" i="58"/>
  <c r="AC109" i="58"/>
  <c r="AC112" i="58"/>
  <c r="AB29" i="58"/>
  <c r="AB45" i="58" s="1"/>
  <c r="AB22" i="59" s="1"/>
  <c r="AC6" i="59"/>
  <c r="Z24" i="59"/>
  <c r="Z32" i="59"/>
  <c r="Z144" i="58"/>
  <c r="Y57" i="59"/>
  <c r="Y58" i="59" s="1"/>
  <c r="Z103" i="58"/>
  <c r="Z63" i="59" s="1"/>
  <c r="AB16" i="59"/>
  <c r="AC88" i="58"/>
  <c r="AC4" i="59"/>
  <c r="AC67" i="59"/>
  <c r="AC128" i="58"/>
  <c r="AC52" i="58"/>
  <c r="AC53" i="58"/>
  <c r="AC77" i="58"/>
  <c r="AC51" i="58"/>
  <c r="AC35" i="58"/>
  <c r="AC99" i="58"/>
  <c r="AC38" i="58"/>
  <c r="AC37" i="58"/>
  <c r="AC36" i="58"/>
  <c r="AC34" i="58"/>
  <c r="Z47" i="59"/>
  <c r="AA101" i="58"/>
  <c r="AC7" i="59"/>
  <c r="AC20" i="58"/>
  <c r="AC22" i="58"/>
  <c r="AC21" i="58"/>
  <c r="AB82" i="58"/>
  <c r="AB31" i="59"/>
  <c r="AB66" i="58" l="1"/>
  <c r="AB28" i="59" s="1"/>
  <c r="AA32" i="59"/>
  <c r="AA33" i="59" s="1"/>
  <c r="AA126" i="58"/>
  <c r="AA131" i="58" s="1"/>
  <c r="AA36" i="59" s="1"/>
  <c r="AB43" i="58"/>
  <c r="AB20" i="59" s="1"/>
  <c r="AB30" i="59"/>
  <c r="AA102" i="58"/>
  <c r="AA104" i="58" s="1"/>
  <c r="AA103" i="58" s="1"/>
  <c r="AA63" i="59" s="1"/>
  <c r="AB65" i="58"/>
  <c r="AB27" i="59" s="1"/>
  <c r="AB91" i="58"/>
  <c r="AB93" i="58" s="1"/>
  <c r="AB43" i="59" s="1"/>
  <c r="Z130" i="58"/>
  <c r="Z133" i="58" s="1"/>
  <c r="Z48" i="59" s="1"/>
  <c r="AB64" i="58"/>
  <c r="AB26" i="59" s="1"/>
  <c r="AB42" i="58"/>
  <c r="AB19" i="59" s="1"/>
  <c r="AB44" i="58"/>
  <c r="AB21" i="59" s="1"/>
  <c r="Y48" i="59"/>
  <c r="Y50" i="59" s="1"/>
  <c r="AA117" i="58"/>
  <c r="Z49" i="59"/>
  <c r="Z65" i="59"/>
  <c r="AB41" i="58"/>
  <c r="AB29" i="59"/>
  <c r="AC139" i="58"/>
  <c r="AC56" i="59" s="1"/>
  <c r="AC27" i="58"/>
  <c r="AC14" i="59" s="1"/>
  <c r="AC28" i="58"/>
  <c r="AC15" i="59" s="1"/>
  <c r="AC26" i="58"/>
  <c r="Z35" i="59"/>
  <c r="Z37" i="59" s="1"/>
  <c r="Z145" i="58" s="1"/>
  <c r="Z146" i="58" s="1"/>
  <c r="Z33" i="59"/>
  <c r="AD6" i="58"/>
  <c r="AD118" i="58" s="1"/>
  <c r="AD5" i="59"/>
  <c r="AD7" i="58"/>
  <c r="AD4" i="58"/>
  <c r="AB41" i="59"/>
  <c r="AC79" i="58"/>
  <c r="AC81" i="58" s="1"/>
  <c r="AD61" i="58" l="1"/>
  <c r="AD60" i="58"/>
  <c r="AD57" i="58"/>
  <c r="AD68" i="58" s="1"/>
  <c r="AD56" i="58"/>
  <c r="AD14" i="58"/>
  <c r="AD16" i="58"/>
  <c r="AD15" i="58"/>
  <c r="AA47" i="59"/>
  <c r="AB101" i="58"/>
  <c r="AB46" i="58"/>
  <c r="Z50" i="59"/>
  <c r="AB18" i="59"/>
  <c r="AB23" i="59" s="1"/>
  <c r="AA130" i="58"/>
  <c r="AB69" i="58"/>
  <c r="AA132" i="58"/>
  <c r="AA66" i="59" s="1"/>
  <c r="AA120" i="58"/>
  <c r="AA119" i="58"/>
  <c r="AD137" i="58"/>
  <c r="AE5" i="58"/>
  <c r="AD109" i="58"/>
  <c r="AD112" i="58"/>
  <c r="AA144" i="58"/>
  <c r="Z57" i="59"/>
  <c r="Z58" i="59" s="1"/>
  <c r="AD6" i="59"/>
  <c r="AC13" i="59"/>
  <c r="AC16" i="59" s="1"/>
  <c r="AC29" i="58"/>
  <c r="AD4" i="59"/>
  <c r="AD52" i="58"/>
  <c r="AD128" i="58"/>
  <c r="AD77" i="58"/>
  <c r="AD36" i="58"/>
  <c r="AD88" i="58"/>
  <c r="AD53" i="58"/>
  <c r="AD51" i="58"/>
  <c r="AD38" i="58"/>
  <c r="AD37" i="58"/>
  <c r="AD35" i="58"/>
  <c r="AD99" i="58"/>
  <c r="AD34" i="58"/>
  <c r="AD7" i="59"/>
  <c r="AD22" i="58"/>
  <c r="AD21" i="58"/>
  <c r="AD20" i="58"/>
  <c r="AC82" i="58"/>
  <c r="AD67" i="58" l="1"/>
  <c r="AB102" i="58"/>
  <c r="AB104" i="58" s="1"/>
  <c r="AB47" i="59" s="1"/>
  <c r="AB126" i="58"/>
  <c r="AB131" i="58" s="1"/>
  <c r="AB36" i="59" s="1"/>
  <c r="AA133" i="58"/>
  <c r="AA48" i="59" s="1"/>
  <c r="AA121" i="58"/>
  <c r="AA122" i="58" s="1"/>
  <c r="AA34" i="59"/>
  <c r="AA35" i="59" s="1"/>
  <c r="AA37" i="59" s="1"/>
  <c r="AA145" i="58" s="1"/>
  <c r="AA146" i="58" s="1"/>
  <c r="AD139" i="58"/>
  <c r="AE137" i="58" s="1"/>
  <c r="AD67" i="59"/>
  <c r="AC30" i="59"/>
  <c r="AC42" i="58"/>
  <c r="AC19" i="59" s="1"/>
  <c r="AC65" i="58"/>
  <c r="AC27" i="59" s="1"/>
  <c r="AC45" i="58"/>
  <c r="AC22" i="59" s="1"/>
  <c r="AC44" i="58"/>
  <c r="AC21" i="59" s="1"/>
  <c r="AC41" i="58"/>
  <c r="AC43" i="58"/>
  <c r="AC20" i="59" s="1"/>
  <c r="AC29" i="59"/>
  <c r="AC66" i="58"/>
  <c r="AC28" i="59" s="1"/>
  <c r="AC91" i="58"/>
  <c r="AC93" i="58" s="1"/>
  <c r="AC43" i="59" s="1"/>
  <c r="AC64" i="58"/>
  <c r="AB24" i="59"/>
  <c r="AB32" i="59"/>
  <c r="AD28" i="58"/>
  <c r="AD15" i="59" s="1"/>
  <c r="AE6" i="58"/>
  <c r="AE118" i="58" s="1"/>
  <c r="AE5" i="59"/>
  <c r="AE7" i="58"/>
  <c r="AE4" i="58"/>
  <c r="AD26" i="58"/>
  <c r="AD27" i="58"/>
  <c r="AD14" i="59" s="1"/>
  <c r="AD79" i="58"/>
  <c r="AD81" i="58" s="1"/>
  <c r="AC41" i="59"/>
  <c r="AC31" i="59"/>
  <c r="AE60" i="58" l="1"/>
  <c r="AE61" i="58"/>
  <c r="AE57" i="58"/>
  <c r="AE56" i="58"/>
  <c r="AE67" i="58" s="1"/>
  <c r="AE15" i="58"/>
  <c r="AE14" i="58"/>
  <c r="AE16" i="58"/>
  <c r="AB103" i="58"/>
  <c r="AB63" i="59" s="1"/>
  <c r="AC101" i="58"/>
  <c r="AB130" i="58"/>
  <c r="AB132" i="58"/>
  <c r="AB66" i="59" s="1"/>
  <c r="AB144" i="58"/>
  <c r="AA57" i="59"/>
  <c r="AA58" i="59" s="1"/>
  <c r="AB117" i="58"/>
  <c r="AA49" i="59"/>
  <c r="AA50" i="59" s="1"/>
  <c r="AD56" i="59"/>
  <c r="AA65" i="59"/>
  <c r="AF5" i="58"/>
  <c r="AE109" i="58"/>
  <c r="AE112" i="58"/>
  <c r="AE6" i="59"/>
  <c r="AB33" i="59"/>
  <c r="AD13" i="59"/>
  <c r="AD16" i="59" s="1"/>
  <c r="AD29" i="58"/>
  <c r="AC26" i="59"/>
  <c r="AC69" i="58"/>
  <c r="AE88" i="58"/>
  <c r="AE4" i="59"/>
  <c r="AE128" i="58"/>
  <c r="AE52" i="58"/>
  <c r="AE36" i="58"/>
  <c r="AE53" i="58"/>
  <c r="AE99" i="58"/>
  <c r="AE51" i="58"/>
  <c r="AE35" i="58"/>
  <c r="AE37" i="58"/>
  <c r="AE34" i="58"/>
  <c r="AE77" i="58"/>
  <c r="AE38" i="58"/>
  <c r="AE7" i="59"/>
  <c r="AE20" i="58"/>
  <c r="AE22" i="58"/>
  <c r="AE21" i="58"/>
  <c r="AC18" i="59"/>
  <c r="AC23" i="59" s="1"/>
  <c r="AC24" i="59" s="1"/>
  <c r="AC46" i="58"/>
  <c r="AD82" i="58"/>
  <c r="AE68" i="58" l="1"/>
  <c r="AB133" i="58"/>
  <c r="AB48" i="59" s="1"/>
  <c r="AB120" i="58"/>
  <c r="AB119" i="58"/>
  <c r="AE139" i="58"/>
  <c r="AF137" i="58" s="1"/>
  <c r="AE67" i="59"/>
  <c r="AE27" i="58"/>
  <c r="AE14" i="59" s="1"/>
  <c r="AD44" i="58"/>
  <c r="AD21" i="59" s="1"/>
  <c r="AD91" i="58"/>
  <c r="AD93" i="58" s="1"/>
  <c r="AD43" i="59" s="1"/>
  <c r="AD41" i="58"/>
  <c r="AD43" i="58"/>
  <c r="AD20" i="59" s="1"/>
  <c r="AD29" i="59"/>
  <c r="AD66" i="58"/>
  <c r="AD28" i="59" s="1"/>
  <c r="AD30" i="59"/>
  <c r="AD64" i="58"/>
  <c r="AD65" i="58"/>
  <c r="AD27" i="59" s="1"/>
  <c r="AD45" i="58"/>
  <c r="AD22" i="59" s="1"/>
  <c r="AD42" i="58"/>
  <c r="AD19" i="59" s="1"/>
  <c r="AC32" i="59"/>
  <c r="AE28" i="58"/>
  <c r="AE15" i="59" s="1"/>
  <c r="AE26" i="58"/>
  <c r="AC102" i="58"/>
  <c r="AC126" i="58"/>
  <c r="AC131" i="58" s="1"/>
  <c r="AF6" i="58"/>
  <c r="AF118" i="58" s="1"/>
  <c r="AF5" i="59"/>
  <c r="AF7" i="58"/>
  <c r="AF4" i="58"/>
  <c r="AE79" i="58"/>
  <c r="AE81" i="58" s="1"/>
  <c r="AD41" i="59"/>
  <c r="AD31" i="59"/>
  <c r="AF61" i="58" l="1"/>
  <c r="AF60" i="58"/>
  <c r="AF57" i="58"/>
  <c r="AF68" i="58" s="1"/>
  <c r="AF56" i="58"/>
  <c r="AF16" i="58"/>
  <c r="AF15" i="58"/>
  <c r="AF14" i="58"/>
  <c r="AC130" i="58"/>
  <c r="AE56" i="59"/>
  <c r="AB121" i="58"/>
  <c r="AB65" i="59" s="1"/>
  <c r="AB34" i="59"/>
  <c r="AB35" i="59" s="1"/>
  <c r="AB37" i="59" s="1"/>
  <c r="AB145" i="58" s="1"/>
  <c r="AB146" i="58" s="1"/>
  <c r="AG5" i="58"/>
  <c r="AF109" i="58"/>
  <c r="AF112" i="58"/>
  <c r="AD26" i="59"/>
  <c r="AD69" i="58"/>
  <c r="AF4" i="59"/>
  <c r="AF77" i="58"/>
  <c r="AF53" i="58"/>
  <c r="AF52" i="58"/>
  <c r="AF128" i="58"/>
  <c r="AF88" i="58"/>
  <c r="AF51" i="58"/>
  <c r="AF36" i="58"/>
  <c r="AF35" i="58"/>
  <c r="AF99" i="58"/>
  <c r="AF34" i="58"/>
  <c r="AF38" i="58"/>
  <c r="AF37" i="58"/>
  <c r="AE13" i="59"/>
  <c r="AE16" i="59" s="1"/>
  <c r="AE29" i="58"/>
  <c r="AF7" i="59"/>
  <c r="AF20" i="58"/>
  <c r="AF21" i="58"/>
  <c r="AF22" i="58"/>
  <c r="AC33" i="59"/>
  <c r="AF6" i="59"/>
  <c r="AC36" i="59"/>
  <c r="AC132" i="58"/>
  <c r="AD18" i="59"/>
  <c r="AD23" i="59" s="1"/>
  <c r="AD24" i="59" s="1"/>
  <c r="AD46" i="58"/>
  <c r="AC104" i="58"/>
  <c r="AC103" i="58" s="1"/>
  <c r="AC63" i="59" s="1"/>
  <c r="AE82" i="58"/>
  <c r="AF67" i="58" l="1"/>
  <c r="AC144" i="58"/>
  <c r="AB57" i="59"/>
  <c r="AB58" i="59" s="1"/>
  <c r="AB122" i="58"/>
  <c r="AF139" i="58"/>
  <c r="AG137" i="58" s="1"/>
  <c r="AF67" i="59"/>
  <c r="AF28" i="58"/>
  <c r="AF15" i="59" s="1"/>
  <c r="AG6" i="58"/>
  <c r="AG118" i="58" s="1"/>
  <c r="AG5" i="59"/>
  <c r="AG4" i="58"/>
  <c r="AG7" i="58"/>
  <c r="AE65" i="58"/>
  <c r="AE27" i="59" s="1"/>
  <c r="AE29" i="59"/>
  <c r="AE64" i="58"/>
  <c r="AE45" i="58"/>
  <c r="AE22" i="59" s="1"/>
  <c r="AE66" i="58"/>
  <c r="AE28" i="59" s="1"/>
  <c r="AE91" i="58"/>
  <c r="AE93" i="58" s="1"/>
  <c r="AE43" i="59" s="1"/>
  <c r="AE30" i="59"/>
  <c r="AE44" i="58"/>
  <c r="AE21" i="59" s="1"/>
  <c r="AE41" i="58"/>
  <c r="AE42" i="58"/>
  <c r="AE19" i="59" s="1"/>
  <c r="AE43" i="58"/>
  <c r="AE20" i="59" s="1"/>
  <c r="AC47" i="59"/>
  <c r="AD101" i="58"/>
  <c r="AD32" i="59"/>
  <c r="AD102" i="58"/>
  <c r="AD104" i="58" s="1"/>
  <c r="AD126" i="58"/>
  <c r="AD131" i="58" s="1"/>
  <c r="AC66" i="59"/>
  <c r="AC133" i="58"/>
  <c r="AF26" i="58"/>
  <c r="AF27" i="58"/>
  <c r="AF14" i="59" s="1"/>
  <c r="AF79" i="58"/>
  <c r="AF81" i="58" s="1"/>
  <c r="AE41" i="59"/>
  <c r="AE31" i="59"/>
  <c r="AG61" i="58" l="1"/>
  <c r="AG60" i="58"/>
  <c r="AG57" i="58"/>
  <c r="AG68" i="58" s="1"/>
  <c r="AG56" i="58"/>
  <c r="AG16" i="58"/>
  <c r="AG15" i="58"/>
  <c r="AG14" i="58"/>
  <c r="AC117" i="58"/>
  <c r="AB49" i="59"/>
  <c r="AB50" i="59" s="1"/>
  <c r="AF56" i="59"/>
  <c r="AH5" i="58"/>
  <c r="AG109" i="58"/>
  <c r="AG112" i="58"/>
  <c r="AD36" i="59"/>
  <c r="AD132" i="58"/>
  <c r="AD66" i="59" s="1"/>
  <c r="AD47" i="59"/>
  <c r="AE101" i="58"/>
  <c r="AE18" i="59"/>
  <c r="AE23" i="59" s="1"/>
  <c r="AE24" i="59" s="1"/>
  <c r="AE46" i="58"/>
  <c r="AG7" i="59"/>
  <c r="AG21" i="58"/>
  <c r="AG20" i="58"/>
  <c r="AG22" i="58"/>
  <c r="AG4" i="59"/>
  <c r="AG67" i="59"/>
  <c r="AG77" i="58"/>
  <c r="AG52" i="58"/>
  <c r="AG36" i="58"/>
  <c r="AG35" i="58"/>
  <c r="AG128" i="58"/>
  <c r="AG53" i="58"/>
  <c r="AG34" i="58"/>
  <c r="AG88" i="58"/>
  <c r="AG38" i="58"/>
  <c r="AG99" i="58"/>
  <c r="AG51" i="58"/>
  <c r="AG37" i="58"/>
  <c r="AD33" i="59"/>
  <c r="AF13" i="59"/>
  <c r="AF16" i="59" s="1"/>
  <c r="AF29" i="58"/>
  <c r="AD103" i="58"/>
  <c r="AD63" i="59" s="1"/>
  <c r="AG6" i="59"/>
  <c r="AC48" i="59"/>
  <c r="AD130" i="58"/>
  <c r="AE26" i="59"/>
  <c r="AE69" i="58"/>
  <c r="AF82" i="58"/>
  <c r="E24" i="5" a="1"/>
  <c r="E24" i="5" s="1"/>
  <c r="E23" i="5" a="1"/>
  <c r="E23" i="5" s="1"/>
  <c r="E22" i="5" a="1"/>
  <c r="E22" i="5" s="1"/>
  <c r="E21" i="5" a="1"/>
  <c r="E21" i="5" s="1"/>
  <c r="E19" i="5" a="1"/>
  <c r="E19" i="5" s="1"/>
  <c r="E18" i="5" a="1"/>
  <c r="E18" i="5" s="1"/>
  <c r="E17" i="5" a="1"/>
  <c r="E17" i="5" s="1"/>
  <c r="E16" i="5" a="1"/>
  <c r="E16" i="5" s="1"/>
  <c r="E14" i="5" a="1"/>
  <c r="E14" i="5" s="1"/>
  <c r="E13" i="5" a="1"/>
  <c r="E13" i="5" s="1"/>
  <c r="E12" i="5" a="1"/>
  <c r="E12" i="5" s="1"/>
  <c r="E11" i="5" a="1"/>
  <c r="E11" i="5" s="1"/>
  <c r="E9" i="5" a="1"/>
  <c r="E9" i="5" s="1"/>
  <c r="E9" i="3" a="1"/>
  <c r="E9" i="3" s="1"/>
  <c r="E24" i="3" a="1"/>
  <c r="E24" i="3" s="1"/>
  <c r="E23" i="3" a="1"/>
  <c r="E23" i="3" s="1"/>
  <c r="E22" i="3" a="1"/>
  <c r="E22" i="3" s="1"/>
  <c r="E21" i="3" a="1"/>
  <c r="E21" i="3" s="1"/>
  <c r="E19" i="3" a="1"/>
  <c r="E19" i="3" s="1"/>
  <c r="E18" i="3" a="1"/>
  <c r="E18" i="3" s="1"/>
  <c r="E17" i="3" a="1"/>
  <c r="E17" i="3" s="1"/>
  <c r="E16" i="3" a="1"/>
  <c r="E16" i="3" s="1"/>
  <c r="E12" i="3" a="1"/>
  <c r="E12" i="3" s="1"/>
  <c r="E13" i="3" a="1"/>
  <c r="E13" i="3" s="1"/>
  <c r="E14" i="3" a="1"/>
  <c r="E14" i="3" s="1"/>
  <c r="E11" i="3" a="1"/>
  <c r="E11" i="3" s="1"/>
  <c r="AG67" i="58" l="1"/>
  <c r="AD133" i="58"/>
  <c r="AD48" i="59" s="1"/>
  <c r="AG139" i="58"/>
  <c r="AG56" i="59" s="1"/>
  <c r="AG26" i="58"/>
  <c r="AG13" i="59" s="1"/>
  <c r="AC120" i="58"/>
  <c r="AC119" i="58"/>
  <c r="AE32" i="59"/>
  <c r="AE33" i="59" s="1"/>
  <c r="AG28" i="58"/>
  <c r="AG15" i="59" s="1"/>
  <c r="AG27" i="58"/>
  <c r="AG14" i="59" s="1"/>
  <c r="AE102" i="58"/>
  <c r="AE104" i="58" s="1"/>
  <c r="AE126" i="58"/>
  <c r="AE131" i="58" s="1"/>
  <c r="AH6" i="58"/>
  <c r="AH118" i="58" s="1"/>
  <c r="AH5" i="59"/>
  <c r="AH7" i="58"/>
  <c r="AH4" i="58"/>
  <c r="AF41" i="58"/>
  <c r="AF65" i="58"/>
  <c r="AF27" i="59" s="1"/>
  <c r="AF44" i="58"/>
  <c r="AF21" i="59" s="1"/>
  <c r="AF29" i="59"/>
  <c r="AF64" i="58"/>
  <c r="AF45" i="58"/>
  <c r="AF22" i="59" s="1"/>
  <c r="AF91" i="58"/>
  <c r="AF93" i="58" s="1"/>
  <c r="AF43" i="59" s="1"/>
  <c r="AF42" i="58"/>
  <c r="AF19" i="59" s="1"/>
  <c r="AF66" i="58"/>
  <c r="AF28" i="59" s="1"/>
  <c r="AF30" i="59"/>
  <c r="AF43" i="58"/>
  <c r="AF20" i="59" s="1"/>
  <c r="AG79" i="58"/>
  <c r="AG81" i="58" s="1"/>
  <c r="AF41" i="59"/>
  <c r="AF31" i="59"/>
  <c r="AH60" i="58" l="1"/>
  <c r="AH61" i="58"/>
  <c r="AH57" i="58"/>
  <c r="AH56" i="58"/>
  <c r="AH67" i="58" s="1"/>
  <c r="AH16" i="58"/>
  <c r="AH15" i="58"/>
  <c r="AH14" i="58"/>
  <c r="AE130" i="58"/>
  <c r="AG29" i="58"/>
  <c r="AG45" i="58" s="1"/>
  <c r="AG22" i="59" s="1"/>
  <c r="AH137" i="58"/>
  <c r="AG16" i="59"/>
  <c r="AC121" i="58"/>
  <c r="AC65" i="59" s="1"/>
  <c r="AC34" i="59"/>
  <c r="AC35" i="59" s="1"/>
  <c r="AC37" i="59" s="1"/>
  <c r="AC145" i="58" s="1"/>
  <c r="AC146" i="58" s="1"/>
  <c r="AI5" i="58"/>
  <c r="AH109" i="58"/>
  <c r="AH112" i="58"/>
  <c r="AF26" i="59"/>
  <c r="AF69" i="58"/>
  <c r="AH4" i="59"/>
  <c r="AH77" i="58"/>
  <c r="AH52" i="58"/>
  <c r="AH38" i="58"/>
  <c r="AH99" i="58"/>
  <c r="AH51" i="58"/>
  <c r="AH37" i="58"/>
  <c r="AH128" i="58"/>
  <c r="AH53" i="58"/>
  <c r="AH36" i="58"/>
  <c r="AH88" i="58"/>
  <c r="AH35" i="58"/>
  <c r="AH34" i="58"/>
  <c r="AH7" i="59"/>
  <c r="AH21" i="58"/>
  <c r="AH20" i="58"/>
  <c r="AH22" i="58"/>
  <c r="AH6" i="59"/>
  <c r="AF18" i="59"/>
  <c r="AF23" i="59" s="1"/>
  <c r="AF24" i="59" s="1"/>
  <c r="AF46" i="58"/>
  <c r="AE36" i="59"/>
  <c r="AE132" i="58"/>
  <c r="AE47" i="59"/>
  <c r="AF101" i="58"/>
  <c r="AE103" i="58"/>
  <c r="AE63" i="59" s="1"/>
  <c r="AG82" i="58"/>
  <c r="AH68" i="58" l="1"/>
  <c r="AG65" i="58"/>
  <c r="AG27" i="59" s="1"/>
  <c r="AG91" i="58"/>
  <c r="AG93" i="58" s="1"/>
  <c r="AG43" i="59" s="1"/>
  <c r="AG66" i="58"/>
  <c r="AG28" i="59" s="1"/>
  <c r="AG43" i="58"/>
  <c r="AG20" i="59" s="1"/>
  <c r="AG64" i="58"/>
  <c r="AG26" i="59" s="1"/>
  <c r="AG30" i="59"/>
  <c r="AG44" i="58"/>
  <c r="AG21" i="59" s="1"/>
  <c r="AG42" i="58"/>
  <c r="AG19" i="59" s="1"/>
  <c r="AG41" i="58"/>
  <c r="AG18" i="59" s="1"/>
  <c r="AG29" i="59"/>
  <c r="AD144" i="58"/>
  <c r="AC57" i="59"/>
  <c r="AC58" i="59" s="1"/>
  <c r="AC122" i="58"/>
  <c r="AH139" i="58"/>
  <c r="AI137" i="58" s="1"/>
  <c r="AH67" i="59"/>
  <c r="AH27" i="58"/>
  <c r="AH14" i="59" s="1"/>
  <c r="AE66" i="59"/>
  <c r="AE133" i="58"/>
  <c r="AH28" i="58"/>
  <c r="AH15" i="59" s="1"/>
  <c r="AH26" i="58"/>
  <c r="AF102" i="58"/>
  <c r="AF104" i="58" s="1"/>
  <c r="AF103" i="58" s="1"/>
  <c r="AF63" i="59" s="1"/>
  <c r="AF126" i="58"/>
  <c r="AF131" i="58" s="1"/>
  <c r="AI6" i="58"/>
  <c r="AI118" i="58" s="1"/>
  <c r="AI5" i="59"/>
  <c r="AI7" i="58"/>
  <c r="AI4" i="58"/>
  <c r="AF32" i="59"/>
  <c r="AG41" i="59"/>
  <c r="AH79" i="58"/>
  <c r="AH81" i="58" s="1"/>
  <c r="AG31" i="59"/>
  <c r="AI61" i="58" l="1"/>
  <c r="AI60" i="58"/>
  <c r="AI57" i="58"/>
  <c r="AI68" i="58" s="1"/>
  <c r="AI56" i="58"/>
  <c r="AI16" i="58"/>
  <c r="AI15" i="58"/>
  <c r="AI14" i="58"/>
  <c r="AG69" i="58"/>
  <c r="AG46" i="58"/>
  <c r="AG23" i="59"/>
  <c r="AG24" i="59" s="1"/>
  <c r="AH56" i="59"/>
  <c r="AD117" i="58"/>
  <c r="AC49" i="59"/>
  <c r="AC50" i="59" s="1"/>
  <c r="AJ5" i="58"/>
  <c r="AI109" i="58"/>
  <c r="AI112" i="58"/>
  <c r="AH13" i="59"/>
  <c r="AH16" i="59" s="1"/>
  <c r="AH29" i="58"/>
  <c r="AI6" i="59"/>
  <c r="AF33" i="59"/>
  <c r="AE48" i="59"/>
  <c r="AF130" i="58"/>
  <c r="AI128" i="58"/>
  <c r="AI4" i="59"/>
  <c r="AI88" i="58"/>
  <c r="AI38" i="58"/>
  <c r="AI53" i="58"/>
  <c r="AI37" i="58"/>
  <c r="AI51" i="58"/>
  <c r="AI52" i="58"/>
  <c r="AI36" i="58"/>
  <c r="AI99" i="58"/>
  <c r="AI77" i="58"/>
  <c r="AI35" i="58"/>
  <c r="AI34" i="58"/>
  <c r="AF36" i="59"/>
  <c r="AF132" i="58"/>
  <c r="AF66" i="59" s="1"/>
  <c r="AI7" i="59"/>
  <c r="AI22" i="58"/>
  <c r="AI21" i="58"/>
  <c r="AI20" i="58"/>
  <c r="AF47" i="59"/>
  <c r="AG101" i="58"/>
  <c r="AH82" i="58"/>
  <c r="AI67" i="58" l="1"/>
  <c r="AG126" i="58"/>
  <c r="AG131" i="58" s="1"/>
  <c r="AG36" i="59" s="1"/>
  <c r="AG32" i="59"/>
  <c r="AG33" i="59" s="1"/>
  <c r="AG102" i="58"/>
  <c r="AG104" i="58" s="1"/>
  <c r="AH101" i="58" s="1"/>
  <c r="AD120" i="58"/>
  <c r="AD119" i="58"/>
  <c r="AI139" i="58"/>
  <c r="AI56" i="59" s="1"/>
  <c r="AI67" i="59"/>
  <c r="AI27" i="58"/>
  <c r="AI14" i="59" s="1"/>
  <c r="AI28" i="58"/>
  <c r="AI15" i="59" s="1"/>
  <c r="AJ6" i="58"/>
  <c r="AJ118" i="58" s="1"/>
  <c r="AJ5" i="59"/>
  <c r="AJ7" i="58"/>
  <c r="AJ4" i="58"/>
  <c r="AI26" i="58"/>
  <c r="AF133" i="58"/>
  <c r="AH43" i="58"/>
  <c r="AH20" i="59" s="1"/>
  <c r="AH29" i="59"/>
  <c r="AH65" i="58"/>
  <c r="AH27" i="59" s="1"/>
  <c r="AH30" i="59"/>
  <c r="AH45" i="58"/>
  <c r="AH22" i="59" s="1"/>
  <c r="AH66" i="58"/>
  <c r="AH28" i="59" s="1"/>
  <c r="AH91" i="58"/>
  <c r="AH93" i="58" s="1"/>
  <c r="AH43" i="59" s="1"/>
  <c r="AH41" i="58"/>
  <c r="AH42" i="58"/>
  <c r="AH19" i="59" s="1"/>
  <c r="AH44" i="58"/>
  <c r="AH21" i="59" s="1"/>
  <c r="AH64" i="58"/>
  <c r="AH41" i="59"/>
  <c r="AI79" i="58"/>
  <c r="AI81" i="58" s="1"/>
  <c r="AH31" i="59"/>
  <c r="AJ60" i="58" l="1"/>
  <c r="AJ61" i="58"/>
  <c r="AJ57" i="58"/>
  <c r="AJ56" i="58"/>
  <c r="AJ67" i="58" s="1"/>
  <c r="AJ16" i="58"/>
  <c r="AJ15" i="58"/>
  <c r="AJ14" i="58"/>
  <c r="AG132" i="58"/>
  <c r="AG66" i="59" s="1"/>
  <c r="AG47" i="59"/>
  <c r="AJ137" i="58"/>
  <c r="AG103" i="58"/>
  <c r="AG63" i="59" s="1"/>
  <c r="AD121" i="58"/>
  <c r="AD122" i="58" s="1"/>
  <c r="AD34" i="59"/>
  <c r="AD35" i="59" s="1"/>
  <c r="AD37" i="59" s="1"/>
  <c r="AD145" i="58" s="1"/>
  <c r="AD146" i="58" s="1"/>
  <c r="AK5" i="58"/>
  <c r="AJ109" i="58"/>
  <c r="AJ112" i="58"/>
  <c r="AI13" i="59"/>
  <c r="AI16" i="59" s="1"/>
  <c r="AI29" i="58"/>
  <c r="AJ7" i="59"/>
  <c r="AJ22" i="58"/>
  <c r="AJ21" i="58"/>
  <c r="AJ20" i="58"/>
  <c r="AJ128" i="58"/>
  <c r="AJ4" i="59"/>
  <c r="AJ77" i="58"/>
  <c r="AJ99" i="58"/>
  <c r="AJ53" i="58"/>
  <c r="AJ52" i="58"/>
  <c r="AJ38" i="58"/>
  <c r="AJ34" i="58"/>
  <c r="AJ51" i="58"/>
  <c r="AJ88" i="58"/>
  <c r="AJ37" i="58"/>
  <c r="AJ36" i="58"/>
  <c r="AJ35" i="58"/>
  <c r="AH26" i="59"/>
  <c r="AH69" i="58"/>
  <c r="AJ6" i="59"/>
  <c r="AH18" i="59"/>
  <c r="AH23" i="59" s="1"/>
  <c r="AH24" i="59" s="1"/>
  <c r="AH46" i="58"/>
  <c r="AF48" i="59"/>
  <c r="AG130" i="58"/>
  <c r="AI82" i="58"/>
  <c r="AG133" i="58" l="1"/>
  <c r="AG48" i="59" s="1"/>
  <c r="AJ68" i="58"/>
  <c r="AE117" i="58"/>
  <c r="AD49" i="59"/>
  <c r="AD50" i="59" s="1"/>
  <c r="AD57" i="59"/>
  <c r="AD58" i="59" s="1"/>
  <c r="AE144" i="58"/>
  <c r="AD65" i="59"/>
  <c r="AJ28" i="58"/>
  <c r="AJ15" i="59" s="1"/>
  <c r="AJ139" i="58"/>
  <c r="AK137" i="58" s="1"/>
  <c r="AJ67" i="59"/>
  <c r="AH32" i="59"/>
  <c r="AH33" i="59" s="1"/>
  <c r="AJ27" i="58"/>
  <c r="AJ14" i="59" s="1"/>
  <c r="AJ26" i="58"/>
  <c r="AJ13" i="59" s="1"/>
  <c r="AK6" i="58"/>
  <c r="AK118" i="58" s="1"/>
  <c r="AK5" i="59"/>
  <c r="AK7" i="58"/>
  <c r="AK4" i="58"/>
  <c r="AH102" i="58"/>
  <c r="AH126" i="58"/>
  <c r="AH131" i="58" s="1"/>
  <c r="AH36" i="59" s="1"/>
  <c r="AI64" i="58"/>
  <c r="AI41" i="58"/>
  <c r="AI30" i="59"/>
  <c r="AI29" i="59"/>
  <c r="AI44" i="58"/>
  <c r="AI21" i="59" s="1"/>
  <c r="AI91" i="58"/>
  <c r="AI93" i="58" s="1"/>
  <c r="AI43" i="59" s="1"/>
  <c r="AI43" i="58"/>
  <c r="AI20" i="59" s="1"/>
  <c r="AI65" i="58"/>
  <c r="AI27" i="59" s="1"/>
  <c r="AI45" i="58"/>
  <c r="AI22" i="59" s="1"/>
  <c r="AI42" i="58"/>
  <c r="AI19" i="59" s="1"/>
  <c r="AI66" i="58"/>
  <c r="AI28" i="59" s="1"/>
  <c r="AJ79" i="58"/>
  <c r="AJ81" i="58" s="1"/>
  <c r="AI41" i="59"/>
  <c r="AI31" i="59"/>
  <c r="AH130" i="58" l="1"/>
  <c r="AK61" i="58"/>
  <c r="AK60" i="58"/>
  <c r="AK57" i="58"/>
  <c r="AK68" i="58" s="1"/>
  <c r="AK56" i="58"/>
  <c r="AK67" i="58" s="1"/>
  <c r="AK16" i="58"/>
  <c r="AK15" i="58"/>
  <c r="AK14" i="58"/>
  <c r="AJ16" i="59"/>
  <c r="AE120" i="58"/>
  <c r="AE119" i="58"/>
  <c r="AJ56" i="59"/>
  <c r="AL5" i="58"/>
  <c r="AK109" i="58"/>
  <c r="AK112" i="58"/>
  <c r="AJ29" i="58"/>
  <c r="AJ64" i="58" s="1"/>
  <c r="AH132" i="58"/>
  <c r="AH66" i="59" s="1"/>
  <c r="AI26" i="59"/>
  <c r="AI69" i="58"/>
  <c r="AK128" i="58"/>
  <c r="AK4" i="59"/>
  <c r="AK52" i="58"/>
  <c r="AK99" i="58"/>
  <c r="AK77" i="58"/>
  <c r="AK38" i="58"/>
  <c r="AK37" i="58"/>
  <c r="AK53" i="58"/>
  <c r="AK51" i="58"/>
  <c r="AK36" i="58"/>
  <c r="AK88" i="58"/>
  <c r="AK35" i="58"/>
  <c r="AK34" i="58"/>
  <c r="AK7" i="59"/>
  <c r="AK22" i="58"/>
  <c r="AK21" i="58"/>
  <c r="AK20" i="58"/>
  <c r="AK6" i="59"/>
  <c r="AH104" i="58"/>
  <c r="AH103" i="58" s="1"/>
  <c r="AH63" i="59" s="1"/>
  <c r="AI18" i="59"/>
  <c r="AI23" i="59" s="1"/>
  <c r="AI24" i="59" s="1"/>
  <c r="AI46" i="58"/>
  <c r="AJ82" i="58"/>
  <c r="AH133" i="58" l="1"/>
  <c r="AH48" i="59" s="1"/>
  <c r="AJ44" i="58"/>
  <c r="AJ21" i="59" s="1"/>
  <c r="AJ65" i="58"/>
  <c r="AJ27" i="59" s="1"/>
  <c r="AJ42" i="58"/>
  <c r="AJ19" i="59" s="1"/>
  <c r="AJ41" i="58"/>
  <c r="AJ18" i="59" s="1"/>
  <c r="AJ91" i="58"/>
  <c r="AJ93" i="58" s="1"/>
  <c r="AJ43" i="59" s="1"/>
  <c r="AJ29" i="59"/>
  <c r="AJ30" i="59"/>
  <c r="AJ66" i="58"/>
  <c r="AJ28" i="59" s="1"/>
  <c r="AJ45" i="58"/>
  <c r="AJ22" i="59" s="1"/>
  <c r="AJ43" i="58"/>
  <c r="AJ20" i="59" s="1"/>
  <c r="AE121" i="58"/>
  <c r="AE65" i="59" s="1"/>
  <c r="AE34" i="59"/>
  <c r="AE35" i="59" s="1"/>
  <c r="AE37" i="59" s="1"/>
  <c r="AE145" i="58" s="1"/>
  <c r="AE146" i="58" s="1"/>
  <c r="AK139" i="58"/>
  <c r="AL137" i="58" s="1"/>
  <c r="AK67" i="59"/>
  <c r="AI32" i="59"/>
  <c r="AK26" i="58"/>
  <c r="AK13" i="59" s="1"/>
  <c r="AK28" i="58"/>
  <c r="AK15" i="59" s="1"/>
  <c r="AH47" i="59"/>
  <c r="AI101" i="58"/>
  <c r="AI102" i="58"/>
  <c r="AI104" i="58" s="1"/>
  <c r="AI126" i="58"/>
  <c r="AI131" i="58" s="1"/>
  <c r="AI36" i="59" s="1"/>
  <c r="AJ26" i="59"/>
  <c r="AL6" i="58"/>
  <c r="AL118" i="58" s="1"/>
  <c r="AL5" i="59"/>
  <c r="AL7" i="58"/>
  <c r="AL4" i="58"/>
  <c r="AK27" i="58"/>
  <c r="AK14" i="59" s="1"/>
  <c r="AK79" i="58"/>
  <c r="AK81" i="58" s="1"/>
  <c r="AJ41" i="59"/>
  <c r="AJ31" i="59"/>
  <c r="AL61" i="58" l="1"/>
  <c r="AL60" i="58"/>
  <c r="AL57" i="58"/>
  <c r="AL68" i="58" s="1"/>
  <c r="AL56" i="58"/>
  <c r="AL67" i="58" s="1"/>
  <c r="AL16" i="58"/>
  <c r="AL15" i="58"/>
  <c r="AL14" i="58"/>
  <c r="AI130" i="58"/>
  <c r="AJ23" i="59"/>
  <c r="AJ24" i="59" s="1"/>
  <c r="AJ46" i="58"/>
  <c r="AJ69" i="58"/>
  <c r="AE57" i="59"/>
  <c r="AE58" i="59" s="1"/>
  <c r="AF144" i="58"/>
  <c r="AE122" i="58"/>
  <c r="AM5" i="58"/>
  <c r="AL109" i="58"/>
  <c r="AL112" i="58"/>
  <c r="AI33" i="59"/>
  <c r="AK56" i="59"/>
  <c r="AI132" i="58"/>
  <c r="AI66" i="59" s="1"/>
  <c r="AI47" i="59"/>
  <c r="AJ101" i="58"/>
  <c r="AL88" i="58"/>
  <c r="AL4" i="59"/>
  <c r="AL128" i="58"/>
  <c r="AL51" i="58"/>
  <c r="AL52" i="58"/>
  <c r="AL53" i="58"/>
  <c r="AL77" i="58"/>
  <c r="AL99" i="58"/>
  <c r="AL34" i="58"/>
  <c r="AL36" i="58"/>
  <c r="AL38" i="58"/>
  <c r="AL35" i="58"/>
  <c r="AL37" i="58"/>
  <c r="AL6" i="59"/>
  <c r="AK29" i="58"/>
  <c r="AL7" i="59"/>
  <c r="AL22" i="58"/>
  <c r="AL21" i="58"/>
  <c r="AL20" i="58"/>
  <c r="AK16" i="59"/>
  <c r="AI103" i="58"/>
  <c r="AI63" i="59" s="1"/>
  <c r="AJ32" i="59"/>
  <c r="AK82" i="58"/>
  <c r="AJ102" i="58" l="1"/>
  <c r="AJ104" i="58" s="1"/>
  <c r="AJ103" i="58" s="1"/>
  <c r="AJ63" i="59" s="1"/>
  <c r="AJ126" i="58"/>
  <c r="AJ131" i="58" s="1"/>
  <c r="AJ36" i="59" s="1"/>
  <c r="AF117" i="58"/>
  <c r="AE49" i="59"/>
  <c r="AE50" i="59" s="1"/>
  <c r="AI133" i="58"/>
  <c r="AI48" i="59" s="1"/>
  <c r="AL139" i="58"/>
  <c r="AM137" i="58" s="1"/>
  <c r="AL67" i="59"/>
  <c r="AL27" i="58"/>
  <c r="AL14" i="59" s="1"/>
  <c r="AL28" i="58"/>
  <c r="AL15" i="59" s="1"/>
  <c r="AL26" i="58"/>
  <c r="AK43" i="58"/>
  <c r="AK20" i="59" s="1"/>
  <c r="AK66" i="58"/>
  <c r="AK28" i="59" s="1"/>
  <c r="AK45" i="58"/>
  <c r="AK22" i="59" s="1"/>
  <c r="AK44" i="58"/>
  <c r="AK21" i="59" s="1"/>
  <c r="AK64" i="58"/>
  <c r="AK41" i="58"/>
  <c r="AK30" i="59"/>
  <c r="AK29" i="59"/>
  <c r="AK65" i="58"/>
  <c r="AK27" i="59" s="1"/>
  <c r="AK91" i="58"/>
  <c r="AK93" i="58" s="1"/>
  <c r="AK43" i="59" s="1"/>
  <c r="AK42" i="58"/>
  <c r="AK19" i="59" s="1"/>
  <c r="AM6" i="58"/>
  <c r="AM118" i="58" s="1"/>
  <c r="AM5" i="59"/>
  <c r="AM4" i="58"/>
  <c r="AM7" i="58"/>
  <c r="AK41" i="59"/>
  <c r="AL79" i="58"/>
  <c r="AL81" i="58" s="1"/>
  <c r="AK31" i="59"/>
  <c r="AJ33" i="59"/>
  <c r="AM61" i="58" l="1"/>
  <c r="AM60" i="58"/>
  <c r="AM57" i="58"/>
  <c r="AM68" i="58" s="1"/>
  <c r="AM56" i="58"/>
  <c r="AM67" i="58" s="1"/>
  <c r="AM16" i="58"/>
  <c r="AM15" i="58"/>
  <c r="AM14" i="58"/>
  <c r="AJ47" i="59"/>
  <c r="AK101" i="58"/>
  <c r="AJ132" i="58"/>
  <c r="AJ66" i="59" s="1"/>
  <c r="AF120" i="58"/>
  <c r="AF119" i="58"/>
  <c r="AL56" i="59"/>
  <c r="AN5" i="58"/>
  <c r="AM109" i="58"/>
  <c r="AM112" i="58"/>
  <c r="AJ130" i="58"/>
  <c r="AK26" i="59"/>
  <c r="AK69" i="58"/>
  <c r="AM7" i="59"/>
  <c r="AM22" i="58"/>
  <c r="AM20" i="58"/>
  <c r="AM21" i="58"/>
  <c r="AM6" i="59"/>
  <c r="AM128" i="58"/>
  <c r="AM4" i="59"/>
  <c r="AM67" i="59"/>
  <c r="AM88" i="58"/>
  <c r="AM53" i="58"/>
  <c r="AM52" i="58"/>
  <c r="AM51" i="58"/>
  <c r="AM77" i="58"/>
  <c r="AM35" i="58"/>
  <c r="AM99" i="58"/>
  <c r="AM34" i="58"/>
  <c r="AM38" i="58"/>
  <c r="AM37" i="58"/>
  <c r="AM36" i="58"/>
  <c r="AK18" i="59"/>
  <c r="AK23" i="59" s="1"/>
  <c r="AK24" i="59" s="1"/>
  <c r="AK46" i="58"/>
  <c r="AL13" i="59"/>
  <c r="AL16" i="59" s="1"/>
  <c r="AL29" i="58"/>
  <c r="AL82" i="58"/>
  <c r="AM28" i="58" l="1"/>
  <c r="AM15" i="59" s="1"/>
  <c r="AJ133" i="58"/>
  <c r="AJ48" i="59" s="1"/>
  <c r="AF121" i="58"/>
  <c r="AF122" i="58" s="1"/>
  <c r="AF34" i="59"/>
  <c r="AF35" i="59" s="1"/>
  <c r="AF37" i="59" s="1"/>
  <c r="AF145" i="58" s="1"/>
  <c r="AF146" i="58" s="1"/>
  <c r="AM139" i="58"/>
  <c r="AN137" i="58" s="1"/>
  <c r="AM26" i="58"/>
  <c r="AM13" i="59" s="1"/>
  <c r="AK32" i="59"/>
  <c r="AK33" i="59" s="1"/>
  <c r="AM27" i="58"/>
  <c r="AM14" i="59" s="1"/>
  <c r="AN6" i="58"/>
  <c r="AN118" i="58" s="1"/>
  <c r="AN5" i="59"/>
  <c r="AN7" i="58"/>
  <c r="AN4" i="58"/>
  <c r="AK102" i="58"/>
  <c r="AK126" i="58"/>
  <c r="AK131" i="58" s="1"/>
  <c r="AL43" i="58"/>
  <c r="AL20" i="59" s="1"/>
  <c r="AL41" i="58"/>
  <c r="AL44" i="58"/>
  <c r="AL21" i="59" s="1"/>
  <c r="AL66" i="58"/>
  <c r="AL28" i="59" s="1"/>
  <c r="AL42" i="58"/>
  <c r="AL19" i="59" s="1"/>
  <c r="AL65" i="58"/>
  <c r="AL27" i="59" s="1"/>
  <c r="AL91" i="58"/>
  <c r="AL93" i="58" s="1"/>
  <c r="AL43" i="59" s="1"/>
  <c r="AL30" i="59"/>
  <c r="AL64" i="58"/>
  <c r="AL45" i="58"/>
  <c r="AL22" i="59" s="1"/>
  <c r="AL29" i="59"/>
  <c r="AL41" i="59"/>
  <c r="AM79" i="58"/>
  <c r="AM81" i="58" s="1"/>
  <c r="AL31" i="59"/>
  <c r="AN61" i="58" l="1"/>
  <c r="AN60" i="58"/>
  <c r="AN57" i="58"/>
  <c r="AN68" i="58" s="1"/>
  <c r="AN56" i="58"/>
  <c r="AN67" i="58" s="1"/>
  <c r="AN16" i="58"/>
  <c r="AN15" i="58"/>
  <c r="AN14" i="58"/>
  <c r="AK130" i="58"/>
  <c r="AM29" i="58"/>
  <c r="AM44" i="58" s="1"/>
  <c r="AM21" i="59" s="1"/>
  <c r="AM56" i="59"/>
  <c r="AG117" i="58"/>
  <c r="AF49" i="59"/>
  <c r="AF50" i="59" s="1"/>
  <c r="AG144" i="58"/>
  <c r="AF57" i="59"/>
  <c r="AF58" i="59" s="1"/>
  <c r="AF65" i="59"/>
  <c r="AO5" i="58"/>
  <c r="AN109" i="58"/>
  <c r="AN112" i="58"/>
  <c r="AM16" i="59"/>
  <c r="AK36" i="59"/>
  <c r="AK132" i="58"/>
  <c r="AK66" i="59" s="1"/>
  <c r="AK104" i="58"/>
  <c r="AN88" i="58"/>
  <c r="AN4" i="59"/>
  <c r="AN77" i="58"/>
  <c r="AN99" i="58"/>
  <c r="AN38" i="58"/>
  <c r="AN35" i="58"/>
  <c r="AN52" i="58"/>
  <c r="AN34" i="58"/>
  <c r="AN37" i="58"/>
  <c r="AN51" i="58"/>
  <c r="AN53" i="58"/>
  <c r="AN36" i="58"/>
  <c r="AN128" i="58"/>
  <c r="AN7" i="59"/>
  <c r="AN20" i="58"/>
  <c r="AN21" i="58"/>
  <c r="AN22" i="58"/>
  <c r="AL18" i="59"/>
  <c r="AL23" i="59" s="1"/>
  <c r="AL24" i="59" s="1"/>
  <c r="AL46" i="58"/>
  <c r="AL26" i="59"/>
  <c r="AL69" i="58"/>
  <c r="AN6" i="59"/>
  <c r="AM82" i="58"/>
  <c r="AM64" i="58" l="1"/>
  <c r="AM26" i="59" s="1"/>
  <c r="AM91" i="58"/>
  <c r="AM93" i="58" s="1"/>
  <c r="AM43" i="59" s="1"/>
  <c r="AM41" i="58"/>
  <c r="AM18" i="59" s="1"/>
  <c r="AM30" i="59"/>
  <c r="AM42" i="58"/>
  <c r="AM19" i="59" s="1"/>
  <c r="AM66" i="58"/>
  <c r="AM28" i="59" s="1"/>
  <c r="AM43" i="58"/>
  <c r="AM20" i="59" s="1"/>
  <c r="AM45" i="58"/>
  <c r="AM22" i="59" s="1"/>
  <c r="AM65" i="58"/>
  <c r="AM27" i="59" s="1"/>
  <c r="AM29" i="59"/>
  <c r="AG120" i="58"/>
  <c r="AG119" i="58"/>
  <c r="AN139" i="58"/>
  <c r="AN56" i="59" s="1"/>
  <c r="AN67" i="59"/>
  <c r="AK133" i="58"/>
  <c r="AL130" i="58" s="1"/>
  <c r="AL32" i="59"/>
  <c r="AK47" i="59"/>
  <c r="AL101" i="58"/>
  <c r="AN28" i="58"/>
  <c r="AN15" i="59" s="1"/>
  <c r="AL102" i="58"/>
  <c r="AL104" i="58" s="1"/>
  <c r="AL126" i="58"/>
  <c r="AL131" i="58" s="1"/>
  <c r="AN27" i="58"/>
  <c r="AN14" i="59" s="1"/>
  <c r="AN26" i="58"/>
  <c r="AO6" i="58"/>
  <c r="AO118" i="58" s="1"/>
  <c r="AO5" i="59"/>
  <c r="AO4" i="58"/>
  <c r="AO7" i="58"/>
  <c r="AK103" i="58"/>
  <c r="AK63" i="59" s="1"/>
  <c r="AM41" i="59"/>
  <c r="AN79" i="58"/>
  <c r="AN81" i="58" s="1"/>
  <c r="AM31" i="59"/>
  <c r="AO61" i="58" l="1"/>
  <c r="AO60" i="58"/>
  <c r="AO56" i="58"/>
  <c r="AO57" i="58"/>
  <c r="AO68" i="58" s="1"/>
  <c r="AO14" i="58"/>
  <c r="AO16" i="58"/>
  <c r="AO15" i="58"/>
  <c r="AM23" i="59"/>
  <c r="AM24" i="59" s="1"/>
  <c r="AM46" i="58"/>
  <c r="AM69" i="58"/>
  <c r="AG121" i="58"/>
  <c r="AG122" i="58" s="1"/>
  <c r="AG34" i="59"/>
  <c r="AG35" i="59" s="1"/>
  <c r="AG37" i="59" s="1"/>
  <c r="AG145" i="58" s="1"/>
  <c r="AG146" i="58" s="1"/>
  <c r="AO137" i="58"/>
  <c r="AP5" i="58"/>
  <c r="AO109" i="58"/>
  <c r="AO112" i="58"/>
  <c r="AL33" i="59"/>
  <c r="AK48" i="59"/>
  <c r="AN13" i="59"/>
  <c r="AN16" i="59" s="1"/>
  <c r="AN29" i="58"/>
  <c r="AL103" i="58"/>
  <c r="AL63" i="59" s="1"/>
  <c r="AO7" i="59"/>
  <c r="AO21" i="58"/>
  <c r="AO20" i="58"/>
  <c r="AO22" i="58"/>
  <c r="AL132" i="58"/>
  <c r="AL36" i="59"/>
  <c r="AL47" i="59"/>
  <c r="AM101" i="58"/>
  <c r="AO6" i="59"/>
  <c r="AO128" i="58"/>
  <c r="AO4" i="59"/>
  <c r="AO52" i="58"/>
  <c r="AO51" i="58"/>
  <c r="AO34" i="58"/>
  <c r="AO38" i="58"/>
  <c r="AO99" i="58"/>
  <c r="AO88" i="58"/>
  <c r="AO77" i="58"/>
  <c r="AO37" i="58"/>
  <c r="AO53" i="58"/>
  <c r="AO35" i="58"/>
  <c r="AO36" i="58"/>
  <c r="AN82" i="58"/>
  <c r="AO67" i="58" l="1"/>
  <c r="AM126" i="58"/>
  <c r="AM131" i="58" s="1"/>
  <c r="AM36" i="59" s="1"/>
  <c r="AM32" i="59"/>
  <c r="AM33" i="59" s="1"/>
  <c r="AM102" i="58"/>
  <c r="AM104" i="58" s="1"/>
  <c r="AM47" i="59" s="1"/>
  <c r="AH117" i="58"/>
  <c r="AG49" i="59"/>
  <c r="AG50" i="59" s="1"/>
  <c r="AH144" i="58"/>
  <c r="AG57" i="59"/>
  <c r="AG58" i="59" s="1"/>
  <c r="AG65" i="59"/>
  <c r="AO139" i="58"/>
  <c r="AP137" i="58" s="1"/>
  <c r="AO67" i="59"/>
  <c r="AO26" i="58"/>
  <c r="AO13" i="59" s="1"/>
  <c r="AO28" i="58"/>
  <c r="AO15" i="59" s="1"/>
  <c r="AO27" i="58"/>
  <c r="AO14" i="59" s="1"/>
  <c r="AP6" i="58"/>
  <c r="AP118" i="58" s="1"/>
  <c r="AP5" i="59"/>
  <c r="AP7" i="58"/>
  <c r="AP4" i="58"/>
  <c r="AN66" i="58"/>
  <c r="AN28" i="59" s="1"/>
  <c r="AN64" i="58"/>
  <c r="AN43" i="58"/>
  <c r="AN20" i="59" s="1"/>
  <c r="AN65" i="58"/>
  <c r="AN27" i="59" s="1"/>
  <c r="AN41" i="58"/>
  <c r="AN29" i="59"/>
  <c r="AN30" i="59"/>
  <c r="AN91" i="58"/>
  <c r="AN93" i="58" s="1"/>
  <c r="AN43" i="59" s="1"/>
  <c r="AN45" i="58"/>
  <c r="AN22" i="59" s="1"/>
  <c r="AN44" i="58"/>
  <c r="AN21" i="59" s="1"/>
  <c r="AN42" i="58"/>
  <c r="AN19" i="59" s="1"/>
  <c r="AL133" i="58"/>
  <c r="AL66" i="59"/>
  <c r="AO79" i="58"/>
  <c r="AO81" i="58" s="1"/>
  <c r="AN41" i="59"/>
  <c r="AN31" i="59"/>
  <c r="AP61" i="58" l="1"/>
  <c r="AP60" i="58"/>
  <c r="AP57" i="58"/>
  <c r="AP68" i="58" s="1"/>
  <c r="AP56" i="58"/>
  <c r="AP67" i="58" s="1"/>
  <c r="AP14" i="58"/>
  <c r="AP16" i="58"/>
  <c r="AP15" i="58"/>
  <c r="AN101" i="58"/>
  <c r="AM103" i="58"/>
  <c r="AM63" i="59" s="1"/>
  <c r="AO56" i="59"/>
  <c r="AH120" i="58"/>
  <c r="AH119" i="58"/>
  <c r="AQ5" i="58"/>
  <c r="AP109" i="58"/>
  <c r="AP112" i="58"/>
  <c r="AO29" i="58"/>
  <c r="AO91" i="58" s="1"/>
  <c r="AO93" i="58" s="1"/>
  <c r="AO43" i="59" s="1"/>
  <c r="AO16" i="59"/>
  <c r="AN18" i="59"/>
  <c r="AN23" i="59" s="1"/>
  <c r="AN24" i="59" s="1"/>
  <c r="AN46" i="58"/>
  <c r="AL48" i="59"/>
  <c r="AM130" i="58"/>
  <c r="AM132" i="58"/>
  <c r="AM66" i="59" s="1"/>
  <c r="AP128" i="58"/>
  <c r="AP4" i="59"/>
  <c r="AP77" i="58"/>
  <c r="AP35" i="58"/>
  <c r="AP34" i="58"/>
  <c r="AP51" i="58"/>
  <c r="AP52" i="58"/>
  <c r="AP99" i="58"/>
  <c r="AP38" i="58"/>
  <c r="AP88" i="58"/>
  <c r="AP37" i="58"/>
  <c r="AP53" i="58"/>
  <c r="AP36" i="58"/>
  <c r="AN26" i="59"/>
  <c r="AN69" i="58"/>
  <c r="AP7" i="59"/>
  <c r="AP22" i="58"/>
  <c r="AP21" i="58"/>
  <c r="AP20" i="58"/>
  <c r="AP6" i="59"/>
  <c r="AO82" i="58"/>
  <c r="AO65" i="58" l="1"/>
  <c r="AO27" i="59" s="1"/>
  <c r="AO43" i="58"/>
  <c r="AO20" i="59" s="1"/>
  <c r="AO29" i="59"/>
  <c r="AO44" i="58"/>
  <c r="AO21" i="59" s="1"/>
  <c r="AO66" i="58"/>
  <c r="AO28" i="59" s="1"/>
  <c r="AO45" i="58"/>
  <c r="AO22" i="59" s="1"/>
  <c r="AO42" i="58"/>
  <c r="AO19" i="59" s="1"/>
  <c r="AO41" i="58"/>
  <c r="AO18" i="59" s="1"/>
  <c r="AO64" i="58"/>
  <c r="AO26" i="59" s="1"/>
  <c r="AO30" i="59"/>
  <c r="AH121" i="58"/>
  <c r="AH65" i="59" s="1"/>
  <c r="AH34" i="59"/>
  <c r="AH35" i="59" s="1"/>
  <c r="AH37" i="59" s="1"/>
  <c r="AH145" i="58" s="1"/>
  <c r="AH146" i="58" s="1"/>
  <c r="AP139" i="58"/>
  <c r="AQ137" i="58" s="1"/>
  <c r="AP67" i="59"/>
  <c r="AP28" i="58"/>
  <c r="AP15" i="59" s="1"/>
  <c r="AM133" i="58"/>
  <c r="AQ6" i="58"/>
  <c r="AQ118" i="58" s="1"/>
  <c r="AQ5" i="59"/>
  <c r="AQ4" i="58"/>
  <c r="AQ7" i="58"/>
  <c r="AP27" i="58"/>
  <c r="AP14" i="59" s="1"/>
  <c r="AN102" i="58"/>
  <c r="AN126" i="58"/>
  <c r="AN131" i="58" s="1"/>
  <c r="AP26" i="58"/>
  <c r="AN32" i="59"/>
  <c r="AP79" i="58"/>
  <c r="AP81" i="58" s="1"/>
  <c r="AO41" i="59"/>
  <c r="AO31" i="59"/>
  <c r="AQ61" i="58" l="1"/>
  <c r="AQ60" i="58"/>
  <c r="AQ57" i="58"/>
  <c r="AQ68" i="58" s="1"/>
  <c r="AQ56" i="58"/>
  <c r="AQ67" i="58" s="1"/>
  <c r="AQ15" i="58"/>
  <c r="AQ16" i="58"/>
  <c r="AQ14" i="58"/>
  <c r="AO23" i="59"/>
  <c r="AO24" i="59" s="1"/>
  <c r="AO69" i="58"/>
  <c r="AO46" i="58"/>
  <c r="AI144" i="58"/>
  <c r="AH57" i="59"/>
  <c r="AH58" i="59" s="1"/>
  <c r="AH122" i="58"/>
  <c r="AP56" i="59"/>
  <c r="AR5" i="58"/>
  <c r="AQ109" i="58"/>
  <c r="AQ112" i="58"/>
  <c r="AQ7" i="59"/>
  <c r="AQ22" i="58"/>
  <c r="AQ21" i="58"/>
  <c r="AQ20" i="58"/>
  <c r="AQ128" i="58"/>
  <c r="AQ4" i="59"/>
  <c r="AQ35" i="58"/>
  <c r="AQ34" i="58"/>
  <c r="AQ88" i="58"/>
  <c r="AQ53" i="58"/>
  <c r="AQ77" i="58"/>
  <c r="AQ52" i="58"/>
  <c r="AQ99" i="58"/>
  <c r="AQ38" i="58"/>
  <c r="AQ37" i="58"/>
  <c r="AQ51" i="58"/>
  <c r="AQ36" i="58"/>
  <c r="AQ6" i="59"/>
  <c r="AM48" i="59"/>
  <c r="AN130" i="58"/>
  <c r="AN36" i="59"/>
  <c r="AN132" i="58"/>
  <c r="AN66" i="59" s="1"/>
  <c r="AP13" i="59"/>
  <c r="AP16" i="59" s="1"/>
  <c r="AP29" i="58"/>
  <c r="AN104" i="58"/>
  <c r="AN103" i="58" s="1"/>
  <c r="AN63" i="59" s="1"/>
  <c r="AN33" i="59"/>
  <c r="AP82" i="58"/>
  <c r="AO32" i="59" l="1"/>
  <c r="AO33" i="59" s="1"/>
  <c r="AO102" i="58"/>
  <c r="AO104" i="58" s="1"/>
  <c r="AO47" i="59" s="1"/>
  <c r="AO126" i="58"/>
  <c r="AO131" i="58" s="1"/>
  <c r="AO36" i="59" s="1"/>
  <c r="AI117" i="58"/>
  <c r="AH49" i="59"/>
  <c r="AH50" i="59" s="1"/>
  <c r="AQ27" i="58"/>
  <c r="AQ14" i="59" s="1"/>
  <c r="AQ28" i="58"/>
  <c r="AQ15" i="59" s="1"/>
  <c r="AQ139" i="58"/>
  <c r="AR137" i="58" s="1"/>
  <c r="AQ67" i="59"/>
  <c r="AQ26" i="58"/>
  <c r="AQ13" i="59" s="1"/>
  <c r="AR6" i="58"/>
  <c r="AR118" i="58" s="1"/>
  <c r="AR5" i="59"/>
  <c r="AR7" i="58"/>
  <c r="AR4" i="58"/>
  <c r="AN133" i="58"/>
  <c r="AN47" i="59"/>
  <c r="AO101" i="58"/>
  <c r="AP43" i="58"/>
  <c r="AP20" i="59" s="1"/>
  <c r="AP42" i="58"/>
  <c r="AP19" i="59" s="1"/>
  <c r="AP44" i="58"/>
  <c r="AP21" i="59" s="1"/>
  <c r="AP66" i="58"/>
  <c r="AP28" i="59" s="1"/>
  <c r="AP65" i="58"/>
  <c r="AP27" i="59" s="1"/>
  <c r="AP41" i="58"/>
  <c r="AP29" i="59"/>
  <c r="AP30" i="59"/>
  <c r="AP64" i="58"/>
  <c r="AP91" i="58"/>
  <c r="AP93" i="58" s="1"/>
  <c r="AP43" i="59" s="1"/>
  <c r="AP45" i="58"/>
  <c r="AP22" i="59" s="1"/>
  <c r="AP41" i="59"/>
  <c r="AQ79" i="58"/>
  <c r="AQ81" i="58" s="1"/>
  <c r="AP31" i="59"/>
  <c r="AR60" i="58" l="1"/>
  <c r="AR61" i="58"/>
  <c r="AR57" i="58"/>
  <c r="AR68" i="58" s="1"/>
  <c r="AR56" i="58"/>
  <c r="AR67" i="58" s="1"/>
  <c r="AR14" i="58"/>
  <c r="AR16" i="58"/>
  <c r="AR15" i="58"/>
  <c r="AO103" i="58"/>
  <c r="AO63" i="59" s="1"/>
  <c r="AQ16" i="59"/>
  <c r="AP101" i="58"/>
  <c r="AQ56" i="59"/>
  <c r="AQ29" i="58"/>
  <c r="AQ41" i="58" s="1"/>
  <c r="AI120" i="58"/>
  <c r="AI119" i="58"/>
  <c r="AS5" i="58"/>
  <c r="AR109" i="58"/>
  <c r="AR112" i="58"/>
  <c r="AP26" i="59"/>
  <c r="AP69" i="58"/>
  <c r="AN48" i="59"/>
  <c r="AO132" i="58"/>
  <c r="AO66" i="59" s="1"/>
  <c r="AO130" i="58"/>
  <c r="AR128" i="58"/>
  <c r="AR4" i="59"/>
  <c r="AR38" i="58"/>
  <c r="AR88" i="58"/>
  <c r="AR52" i="58"/>
  <c r="AR77" i="58"/>
  <c r="AR53" i="58"/>
  <c r="AR37" i="58"/>
  <c r="AR36" i="58"/>
  <c r="AR51" i="58"/>
  <c r="AR99" i="58"/>
  <c r="AR35" i="58"/>
  <c r="AR34" i="58"/>
  <c r="AP18" i="59"/>
  <c r="AP23" i="59" s="1"/>
  <c r="AP24" i="59" s="1"/>
  <c r="AP46" i="58"/>
  <c r="AR7" i="59"/>
  <c r="AR20" i="58"/>
  <c r="AR22" i="58"/>
  <c r="AR21" i="58"/>
  <c r="AR6" i="59"/>
  <c r="AQ82" i="58"/>
  <c r="AQ45" i="58" l="1"/>
  <c r="AQ22" i="59" s="1"/>
  <c r="AQ66" i="58"/>
  <c r="AQ28" i="59" s="1"/>
  <c r="AQ91" i="58"/>
  <c r="AQ93" i="58" s="1"/>
  <c r="AQ43" i="59" s="1"/>
  <c r="AQ44" i="58"/>
  <c r="AQ21" i="59" s="1"/>
  <c r="AQ42" i="58"/>
  <c r="AQ19" i="59" s="1"/>
  <c r="AQ30" i="59"/>
  <c r="AQ64" i="58"/>
  <c r="AQ26" i="59" s="1"/>
  <c r="AQ65" i="58"/>
  <c r="AQ27" i="59" s="1"/>
  <c r="AQ43" i="58"/>
  <c r="AQ20" i="59" s="1"/>
  <c r="AQ29" i="59"/>
  <c r="AI121" i="58"/>
  <c r="AI122" i="58" s="1"/>
  <c r="AI34" i="59"/>
  <c r="AI35" i="59" s="1"/>
  <c r="AI37" i="59" s="1"/>
  <c r="AI145" i="58" s="1"/>
  <c r="AI146" i="58" s="1"/>
  <c r="AR139" i="58"/>
  <c r="AR56" i="59" s="1"/>
  <c r="AR67" i="59"/>
  <c r="AR26" i="58"/>
  <c r="AR13" i="59" s="1"/>
  <c r="AP32" i="59"/>
  <c r="AO133" i="58"/>
  <c r="AQ18" i="59"/>
  <c r="AP102" i="58"/>
  <c r="AP126" i="58"/>
  <c r="AP131" i="58" s="1"/>
  <c r="AS6" i="58"/>
  <c r="AS118" i="58" s="1"/>
  <c r="AS5" i="59"/>
  <c r="AS7" i="58"/>
  <c r="AS4" i="58"/>
  <c r="AR27" i="58"/>
  <c r="AR14" i="59" s="1"/>
  <c r="AR28" i="58"/>
  <c r="AR15" i="59" s="1"/>
  <c r="AQ31" i="59"/>
  <c r="AR79" i="58"/>
  <c r="AR81" i="58" s="1"/>
  <c r="AQ41" i="59"/>
  <c r="AS60" i="58" l="1"/>
  <c r="AS61" i="58"/>
  <c r="AS57" i="58"/>
  <c r="AS68" i="58" s="1"/>
  <c r="AS56" i="58"/>
  <c r="AS67" i="58" s="1"/>
  <c r="AS16" i="58"/>
  <c r="AS15" i="58"/>
  <c r="AS14" i="58"/>
  <c r="AQ23" i="59"/>
  <c r="AQ24" i="59" s="1"/>
  <c r="AQ46" i="58"/>
  <c r="AQ69" i="58"/>
  <c r="AJ117" i="58"/>
  <c r="AI49" i="59"/>
  <c r="AI50" i="59" s="1"/>
  <c r="AJ144" i="58"/>
  <c r="AI57" i="59"/>
  <c r="AI58" i="59" s="1"/>
  <c r="AI65" i="59"/>
  <c r="AS137" i="58"/>
  <c r="AT5" i="58"/>
  <c r="AS109" i="58"/>
  <c r="AS112" i="58"/>
  <c r="AP33" i="59"/>
  <c r="AP132" i="58"/>
  <c r="AP66" i="59" s="1"/>
  <c r="AP36" i="59"/>
  <c r="AP104" i="58"/>
  <c r="AP103" i="58" s="1"/>
  <c r="AP63" i="59" s="1"/>
  <c r="AS128" i="58"/>
  <c r="AS4" i="59"/>
  <c r="AS77" i="58"/>
  <c r="AS99" i="58"/>
  <c r="AS52" i="58"/>
  <c r="AS36" i="58"/>
  <c r="AS53" i="58"/>
  <c r="AS34" i="58"/>
  <c r="AS88" i="58"/>
  <c r="AS51" i="58"/>
  <c r="AS37" i="58"/>
  <c r="AS35" i="58"/>
  <c r="AS38" i="58"/>
  <c r="AS7" i="59"/>
  <c r="AS20" i="58"/>
  <c r="AS21" i="58"/>
  <c r="AS22" i="58"/>
  <c r="AO48" i="59"/>
  <c r="AP130" i="58"/>
  <c r="AS6" i="59"/>
  <c r="AR29" i="58"/>
  <c r="AR16" i="59"/>
  <c r="AR82" i="58"/>
  <c r="AQ102" i="58" l="1"/>
  <c r="AQ104" i="58" s="1"/>
  <c r="AR101" i="58" s="1"/>
  <c r="AQ126" i="58"/>
  <c r="AQ131" i="58" s="1"/>
  <c r="AQ36" i="59" s="1"/>
  <c r="AQ32" i="59"/>
  <c r="AQ33" i="59" s="1"/>
  <c r="AJ120" i="58"/>
  <c r="AJ119" i="58"/>
  <c r="AS26" i="58"/>
  <c r="AS13" i="59" s="1"/>
  <c r="AS139" i="58"/>
  <c r="AS56" i="59" s="1"/>
  <c r="AS67" i="59"/>
  <c r="AP133" i="58"/>
  <c r="AT137" i="58"/>
  <c r="AT6" i="58"/>
  <c r="AT118" i="58" s="1"/>
  <c r="AT5" i="59"/>
  <c r="AT4" i="58"/>
  <c r="AT7" i="58"/>
  <c r="AS27" i="58"/>
  <c r="AS14" i="59" s="1"/>
  <c r="AS28" i="58"/>
  <c r="AS15" i="59" s="1"/>
  <c r="AP47" i="59"/>
  <c r="AQ101" i="58"/>
  <c r="AR45" i="58"/>
  <c r="AR22" i="59" s="1"/>
  <c r="AR65" i="58"/>
  <c r="AR27" i="59" s="1"/>
  <c r="AR44" i="58"/>
  <c r="AR21" i="59" s="1"/>
  <c r="AR64" i="58"/>
  <c r="AR43" i="58"/>
  <c r="AR20" i="59" s="1"/>
  <c r="AR42" i="58"/>
  <c r="AR19" i="59" s="1"/>
  <c r="AR30" i="59"/>
  <c r="AR91" i="58"/>
  <c r="AR93" i="58" s="1"/>
  <c r="AR43" i="59" s="1"/>
  <c r="AR66" i="58"/>
  <c r="AR28" i="59" s="1"/>
  <c r="AR41" i="58"/>
  <c r="AR29" i="59"/>
  <c r="AR41" i="59"/>
  <c r="AS79" i="58"/>
  <c r="AS81" i="58" s="1"/>
  <c r="AR31" i="59"/>
  <c r="AT60" i="58" l="1"/>
  <c r="AT61" i="58"/>
  <c r="AT56" i="58"/>
  <c r="AT67" i="58" s="1"/>
  <c r="AT57" i="58"/>
  <c r="AT68" i="58" s="1"/>
  <c r="AT15" i="58"/>
  <c r="AT14" i="58"/>
  <c r="AT16" i="58"/>
  <c r="AQ47" i="59"/>
  <c r="AQ103" i="58"/>
  <c r="AQ63" i="59" s="1"/>
  <c r="AQ132" i="58"/>
  <c r="AQ66" i="59" s="1"/>
  <c r="AJ121" i="58"/>
  <c r="AJ65" i="59" s="1"/>
  <c r="AJ34" i="59"/>
  <c r="AJ35" i="59" s="1"/>
  <c r="AJ37" i="59" s="1"/>
  <c r="AJ145" i="58" s="1"/>
  <c r="AJ146" i="58" s="1"/>
  <c r="AP48" i="59"/>
  <c r="AU5" i="58"/>
  <c r="AT109" i="58"/>
  <c r="AT112" i="58"/>
  <c r="AQ130" i="58"/>
  <c r="AS29" i="58"/>
  <c r="AS91" i="58" s="1"/>
  <c r="AS93" i="58" s="1"/>
  <c r="AS43" i="59" s="1"/>
  <c r="AS16" i="59"/>
  <c r="AT7" i="59"/>
  <c r="AT22" i="58"/>
  <c r="AT21" i="58"/>
  <c r="AT20" i="58"/>
  <c r="AT88" i="58"/>
  <c r="AT4" i="59"/>
  <c r="AT128" i="58"/>
  <c r="AT51" i="58"/>
  <c r="AT77" i="58"/>
  <c r="AT34" i="58"/>
  <c r="AT52" i="58"/>
  <c r="AT99" i="58"/>
  <c r="AT53" i="58"/>
  <c r="AT36" i="58"/>
  <c r="AT38" i="58"/>
  <c r="AT37" i="58"/>
  <c r="AT35" i="58"/>
  <c r="AT6" i="59"/>
  <c r="AR26" i="59"/>
  <c r="AR69" i="58"/>
  <c r="AR18" i="59"/>
  <c r="AR23" i="59" s="1"/>
  <c r="AR24" i="59" s="1"/>
  <c r="AR46" i="58"/>
  <c r="AS82" i="58"/>
  <c r="AQ133" i="58" l="1"/>
  <c r="AQ48" i="59" s="1"/>
  <c r="AT26" i="58"/>
  <c r="AT13" i="59" s="1"/>
  <c r="AK144" i="58"/>
  <c r="AJ57" i="59"/>
  <c r="AJ58" i="59" s="1"/>
  <c r="AJ122" i="58"/>
  <c r="AS41" i="58"/>
  <c r="AS18" i="59" s="1"/>
  <c r="AS66" i="58"/>
  <c r="AS28" i="59" s="1"/>
  <c r="AS44" i="58"/>
  <c r="AS21" i="59" s="1"/>
  <c r="AS29" i="59"/>
  <c r="AS45" i="58"/>
  <c r="AS22" i="59" s="1"/>
  <c r="AS42" i="58"/>
  <c r="AS19" i="59" s="1"/>
  <c r="AS64" i="58"/>
  <c r="AS43" i="58"/>
  <c r="AS20" i="59" s="1"/>
  <c r="AS30" i="59"/>
  <c r="AS65" i="58"/>
  <c r="AS27" i="59" s="1"/>
  <c r="AT139" i="58"/>
  <c r="AT56" i="59" s="1"/>
  <c r="AT67" i="59"/>
  <c r="AT27" i="58"/>
  <c r="AT14" i="59" s="1"/>
  <c r="AR32" i="59"/>
  <c r="AR33" i="59" s="1"/>
  <c r="AT28" i="58"/>
  <c r="AT15" i="59" s="1"/>
  <c r="AU6" i="58"/>
  <c r="AU118" i="58" s="1"/>
  <c r="AU5" i="59"/>
  <c r="AU4" i="58"/>
  <c r="AU7" i="58"/>
  <c r="AR102" i="58"/>
  <c r="AR126" i="58"/>
  <c r="AR131" i="58" s="1"/>
  <c r="AT79" i="58"/>
  <c r="AT81" i="58" s="1"/>
  <c r="AS41" i="59"/>
  <c r="AS31" i="59"/>
  <c r="AU61" i="58" l="1"/>
  <c r="AU60" i="58"/>
  <c r="AU57" i="58"/>
  <c r="AU68" i="58" s="1"/>
  <c r="AU56" i="58"/>
  <c r="AU67" i="58" s="1"/>
  <c r="AU16" i="58"/>
  <c r="AU15" i="58"/>
  <c r="AU14" i="58"/>
  <c r="AR130" i="58"/>
  <c r="AK117" i="58"/>
  <c r="AJ49" i="59"/>
  <c r="AJ50" i="59" s="1"/>
  <c r="AV5" i="58"/>
  <c r="AU109" i="58"/>
  <c r="AU137" i="58"/>
  <c r="AS69" i="58"/>
  <c r="AU112" i="58"/>
  <c r="AS46" i="58"/>
  <c r="AS26" i="59"/>
  <c r="AT16" i="59"/>
  <c r="AS23" i="59"/>
  <c r="AS24" i="59" s="1"/>
  <c r="AT29" i="58"/>
  <c r="AT64" i="58" s="1"/>
  <c r="AR132" i="58"/>
  <c r="AR66" i="59" s="1"/>
  <c r="AR36" i="59"/>
  <c r="AR104" i="58"/>
  <c r="AU7" i="59"/>
  <c r="AU22" i="58"/>
  <c r="AU21" i="58"/>
  <c r="AU20" i="58"/>
  <c r="AU128" i="58"/>
  <c r="AU4" i="59"/>
  <c r="AU88" i="58"/>
  <c r="AU35" i="58"/>
  <c r="AU77" i="58"/>
  <c r="AU34" i="58"/>
  <c r="AU52" i="58"/>
  <c r="AU37" i="58"/>
  <c r="AU38" i="58"/>
  <c r="AU99" i="58"/>
  <c r="AU53" i="58"/>
  <c r="AU51" i="58"/>
  <c r="AU36" i="58"/>
  <c r="AU6" i="59"/>
  <c r="AT82" i="58"/>
  <c r="AS126" i="58" l="1"/>
  <c r="AS131" i="58" s="1"/>
  <c r="AS36" i="59" s="1"/>
  <c r="AS102" i="58"/>
  <c r="AS104" i="58" s="1"/>
  <c r="AS47" i="59" s="1"/>
  <c r="AK119" i="58"/>
  <c r="AK120" i="58"/>
  <c r="AS32" i="59"/>
  <c r="AT65" i="58"/>
  <c r="AT27" i="59" s="1"/>
  <c r="AT30" i="59"/>
  <c r="AU27" i="58"/>
  <c r="AU14" i="59" s="1"/>
  <c r="AT45" i="58"/>
  <c r="AT22" i="59" s="1"/>
  <c r="AU28" i="58"/>
  <c r="AU15" i="59" s="1"/>
  <c r="AU139" i="58"/>
  <c r="AV137" i="58" s="1"/>
  <c r="AU67" i="59"/>
  <c r="AT29" i="59"/>
  <c r="AT42" i="58"/>
  <c r="AT19" i="59" s="1"/>
  <c r="AT66" i="58"/>
  <c r="AT28" i="59" s="1"/>
  <c r="AT41" i="58"/>
  <c r="AT18" i="59" s="1"/>
  <c r="AT43" i="58"/>
  <c r="AT20" i="59" s="1"/>
  <c r="AT91" i="58"/>
  <c r="AT93" i="58" s="1"/>
  <c r="AT43" i="59" s="1"/>
  <c r="AT44" i="58"/>
  <c r="AT21" i="59" s="1"/>
  <c r="AR133" i="58"/>
  <c r="AR47" i="59"/>
  <c r="AS101" i="58"/>
  <c r="AV6" i="58"/>
  <c r="AV118" i="58" s="1"/>
  <c r="AV5" i="59"/>
  <c r="AV7" i="58"/>
  <c r="AV4" i="58"/>
  <c r="AU26" i="58"/>
  <c r="AT26" i="59"/>
  <c r="AR103" i="58"/>
  <c r="AR63" i="59" s="1"/>
  <c r="AT41" i="59"/>
  <c r="AU79" i="58"/>
  <c r="AU81" i="58" s="1"/>
  <c r="AT31" i="59"/>
  <c r="AV60" i="58" l="1"/>
  <c r="AV61" i="58"/>
  <c r="AV56" i="58"/>
  <c r="AV67" i="58" s="1"/>
  <c r="AV57" i="58"/>
  <c r="AV68" i="58" s="1"/>
  <c r="AS132" i="58"/>
  <c r="AS66" i="59" s="1"/>
  <c r="AV16" i="58"/>
  <c r="AV15" i="58"/>
  <c r="AV14" i="58"/>
  <c r="AT101" i="58"/>
  <c r="AK121" i="58"/>
  <c r="AK34" i="59"/>
  <c r="AK35" i="59" s="1"/>
  <c r="AK37" i="59" s="1"/>
  <c r="AK145" i="58" s="1"/>
  <c r="AK146" i="58" s="1"/>
  <c r="AK65" i="59"/>
  <c r="AK122" i="58"/>
  <c r="AT69" i="58"/>
  <c r="AS103" i="58"/>
  <c r="AS63" i="59" s="1"/>
  <c r="AW5" i="58"/>
  <c r="AV109" i="58"/>
  <c r="AS33" i="59"/>
  <c r="AV112" i="58"/>
  <c r="AU56" i="59"/>
  <c r="AT46" i="58"/>
  <c r="AT23" i="59"/>
  <c r="AT24" i="59" s="1"/>
  <c r="AS130" i="58"/>
  <c r="AR48" i="59"/>
  <c r="AV128" i="58"/>
  <c r="AV4" i="59"/>
  <c r="AV88" i="58"/>
  <c r="AV51" i="58"/>
  <c r="AV34" i="58"/>
  <c r="AV38" i="58"/>
  <c r="AV99" i="58"/>
  <c r="AV37" i="58"/>
  <c r="AV52" i="58"/>
  <c r="AV77" i="58"/>
  <c r="AV53" i="58"/>
  <c r="AV36" i="58"/>
  <c r="AV35" i="58"/>
  <c r="AV7" i="59"/>
  <c r="AV20" i="58"/>
  <c r="AV22" i="58"/>
  <c r="AV21" i="58"/>
  <c r="AV6" i="59"/>
  <c r="AU13" i="59"/>
  <c r="AU16" i="59" s="1"/>
  <c r="AU29" i="58"/>
  <c r="AU82" i="58"/>
  <c r="AS133" i="58" l="1"/>
  <c r="AS48" i="59" s="1"/>
  <c r="AT102" i="58"/>
  <c r="AT104" i="58" s="1"/>
  <c r="AT103" i="58" s="1"/>
  <c r="AT63" i="59" s="1"/>
  <c r="AT126" i="58"/>
  <c r="AT131" i="58" s="1"/>
  <c r="AT36" i="59" s="1"/>
  <c r="AL117" i="58"/>
  <c r="AK49" i="59"/>
  <c r="AK50" i="59" s="1"/>
  <c r="AL144" i="58"/>
  <c r="AK57" i="59"/>
  <c r="AK58" i="59" s="1"/>
  <c r="AT32" i="59"/>
  <c r="AT33" i="59" s="1"/>
  <c r="AV139" i="58"/>
  <c r="AV56" i="59" s="1"/>
  <c r="AV67" i="59"/>
  <c r="AV27" i="58"/>
  <c r="AV14" i="59" s="1"/>
  <c r="AU44" i="58"/>
  <c r="AU21" i="59" s="1"/>
  <c r="AU65" i="58"/>
  <c r="AU27" i="59" s="1"/>
  <c r="AU66" i="58"/>
  <c r="AU28" i="59" s="1"/>
  <c r="AU45" i="58"/>
  <c r="AU22" i="59" s="1"/>
  <c r="AU42" i="58"/>
  <c r="AU19" i="59" s="1"/>
  <c r="AU64" i="58"/>
  <c r="AU41" i="58"/>
  <c r="AU43" i="58"/>
  <c r="AU20" i="59" s="1"/>
  <c r="AU29" i="59"/>
  <c r="AU91" i="58"/>
  <c r="AU93" i="58" s="1"/>
  <c r="AU43" i="59" s="1"/>
  <c r="AU30" i="59"/>
  <c r="AV26" i="58"/>
  <c r="AW6" i="58"/>
  <c r="AW118" i="58" s="1"/>
  <c r="AW5" i="59"/>
  <c r="AW4" i="58"/>
  <c r="AW7" i="58"/>
  <c r="AV28" i="58"/>
  <c r="AV15" i="59" s="1"/>
  <c r="AU31" i="59"/>
  <c r="AV79" i="58"/>
  <c r="AV81" i="58" s="1"/>
  <c r="AU41" i="59"/>
  <c r="AT130" i="58" l="1"/>
  <c r="AW61" i="58"/>
  <c r="AW60" i="58"/>
  <c r="AW57" i="58"/>
  <c r="AW68" i="58" s="1"/>
  <c r="AW56" i="58"/>
  <c r="AW67" i="58" s="1"/>
  <c r="AW16" i="58"/>
  <c r="AW15" i="58"/>
  <c r="AW14" i="58"/>
  <c r="AT132" i="58"/>
  <c r="AT66" i="59" s="1"/>
  <c r="AL120" i="58"/>
  <c r="AL119" i="58"/>
  <c r="AX5" i="58"/>
  <c r="AW109" i="58"/>
  <c r="AW112" i="58"/>
  <c r="AW137" i="58"/>
  <c r="AV13" i="59"/>
  <c r="AV16" i="59" s="1"/>
  <c r="AV29" i="58"/>
  <c r="AW7" i="59"/>
  <c r="AW21" i="58"/>
  <c r="AW20" i="58"/>
  <c r="AW22" i="58"/>
  <c r="AW6" i="59"/>
  <c r="AT47" i="59"/>
  <c r="AU101" i="58"/>
  <c r="AU18" i="59"/>
  <c r="AU23" i="59" s="1"/>
  <c r="AU24" i="59" s="1"/>
  <c r="AU46" i="58"/>
  <c r="AU26" i="59"/>
  <c r="AU69" i="58"/>
  <c r="AW128" i="58"/>
  <c r="AW4" i="59"/>
  <c r="AW52" i="58"/>
  <c r="AW77" i="58"/>
  <c r="AW38" i="58"/>
  <c r="AW99" i="58"/>
  <c r="AW88" i="58"/>
  <c r="AW51" i="58"/>
  <c r="AW37" i="58"/>
  <c r="AW36" i="58"/>
  <c r="AW53" i="58"/>
  <c r="AW35" i="58"/>
  <c r="AW34" i="58"/>
  <c r="AW26" i="58" l="1"/>
  <c r="AT133" i="58"/>
  <c r="AL121" i="58"/>
  <c r="AL122" i="58" s="1"/>
  <c r="AL34" i="59"/>
  <c r="AL35" i="59" s="1"/>
  <c r="AL37" i="59" s="1"/>
  <c r="AL145" i="58" s="1"/>
  <c r="AL146" i="58" s="1"/>
  <c r="AW139" i="58"/>
  <c r="AW56" i="59" s="1"/>
  <c r="AW67" i="59"/>
  <c r="AW27" i="58"/>
  <c r="AW14" i="59" s="1"/>
  <c r="AU32" i="59"/>
  <c r="AW28" i="58"/>
  <c r="AW15" i="59" s="1"/>
  <c r="AX6" i="58"/>
  <c r="AX118" i="58" s="1"/>
  <c r="AX5" i="59"/>
  <c r="AX4" i="58"/>
  <c r="AX7" i="58"/>
  <c r="AW13" i="59"/>
  <c r="AU102" i="58"/>
  <c r="AU104" i="58" s="1"/>
  <c r="AU103" i="58" s="1"/>
  <c r="AU63" i="59" s="1"/>
  <c r="AU126" i="58"/>
  <c r="AU131" i="58" s="1"/>
  <c r="AV30" i="59"/>
  <c r="AV65" i="58"/>
  <c r="AV27" i="59" s="1"/>
  <c r="AV66" i="58"/>
  <c r="AV28" i="59" s="1"/>
  <c r="AV41" i="58"/>
  <c r="AV45" i="58"/>
  <c r="AV22" i="59" s="1"/>
  <c r="AV64" i="58"/>
  <c r="AV42" i="58"/>
  <c r="AV19" i="59" s="1"/>
  <c r="AV43" i="58"/>
  <c r="AV20" i="59" s="1"/>
  <c r="AV29" i="59"/>
  <c r="AV91" i="58"/>
  <c r="AV93" i="58" s="1"/>
  <c r="AV43" i="59" s="1"/>
  <c r="AV44" i="58"/>
  <c r="AV21" i="59" s="1"/>
  <c r="AV31" i="59"/>
  <c r="AV82" i="58"/>
  <c r="AX61" i="58" l="1"/>
  <c r="AX60" i="58"/>
  <c r="AX57" i="58"/>
  <c r="AX68" i="58" s="1"/>
  <c r="AX56" i="58"/>
  <c r="AX67" i="58" s="1"/>
  <c r="AX14" i="58"/>
  <c r="AX16" i="58"/>
  <c r="AX15" i="58"/>
  <c r="AU130" i="58"/>
  <c r="AT48" i="59"/>
  <c r="AL65" i="59"/>
  <c r="AM117" i="58"/>
  <c r="AL49" i="59"/>
  <c r="AL50" i="59" s="1"/>
  <c r="AM144" i="58"/>
  <c r="AL57" i="59"/>
  <c r="AL58" i="59" s="1"/>
  <c r="AX137" i="58"/>
  <c r="AU33" i="59"/>
  <c r="AY5" i="58"/>
  <c r="AX109" i="58"/>
  <c r="AX112" i="58"/>
  <c r="AW29" i="58"/>
  <c r="AW45" i="58" s="1"/>
  <c r="AW22" i="59" s="1"/>
  <c r="AW16" i="59"/>
  <c r="AV18" i="59"/>
  <c r="AV23" i="59" s="1"/>
  <c r="AV24" i="59" s="1"/>
  <c r="AV46" i="58"/>
  <c r="AX7" i="59"/>
  <c r="AX22" i="58"/>
  <c r="AX21" i="58"/>
  <c r="AX20" i="58"/>
  <c r="AX128" i="58"/>
  <c r="AX4" i="59"/>
  <c r="AX51" i="58"/>
  <c r="AX52" i="58"/>
  <c r="AX38" i="58"/>
  <c r="AX77" i="58"/>
  <c r="AX37" i="58"/>
  <c r="AX36" i="58"/>
  <c r="AX35" i="58"/>
  <c r="AX88" i="58"/>
  <c r="AX34" i="58"/>
  <c r="AX99" i="58"/>
  <c r="AX53" i="58"/>
  <c r="AX6" i="59"/>
  <c r="AV26" i="59"/>
  <c r="AV69" i="58"/>
  <c r="AU36" i="59"/>
  <c r="AU132" i="58"/>
  <c r="AU47" i="59"/>
  <c r="AV101" i="58"/>
  <c r="AW79" i="58"/>
  <c r="AW81" i="58" s="1"/>
  <c r="AV41" i="59"/>
  <c r="AW91" i="58" l="1"/>
  <c r="AW93" i="58" s="1"/>
  <c r="AW43" i="59" s="1"/>
  <c r="AW41" i="58"/>
  <c r="AW18" i="59" s="1"/>
  <c r="AW44" i="58"/>
  <c r="AW21" i="59" s="1"/>
  <c r="AW29" i="59"/>
  <c r="AW66" i="58"/>
  <c r="AW28" i="59" s="1"/>
  <c r="AM119" i="58"/>
  <c r="AM120" i="58"/>
  <c r="AV32" i="59"/>
  <c r="AV33" i="59" s="1"/>
  <c r="AW30" i="59"/>
  <c r="AW65" i="58"/>
  <c r="AW27" i="59" s="1"/>
  <c r="AW42" i="58"/>
  <c r="AW19" i="59" s="1"/>
  <c r="AW64" i="58"/>
  <c r="AW26" i="59" s="1"/>
  <c r="AW43" i="58"/>
  <c r="AW20" i="59" s="1"/>
  <c r="AX139" i="58"/>
  <c r="AY137" i="58" s="1"/>
  <c r="AX67" i="59"/>
  <c r="AX27" i="58"/>
  <c r="AX14" i="59" s="1"/>
  <c r="AX28" i="58"/>
  <c r="AX15" i="59" s="1"/>
  <c r="AX26" i="58"/>
  <c r="AX13" i="59" s="1"/>
  <c r="AY6" i="58"/>
  <c r="AY118" i="58" s="1"/>
  <c r="AY5" i="59"/>
  <c r="AY4" i="58"/>
  <c r="AY7" i="58"/>
  <c r="AU66" i="59"/>
  <c r="AU133" i="58"/>
  <c r="AV102" i="58"/>
  <c r="AV104" i="58" s="1"/>
  <c r="AV126" i="58"/>
  <c r="AV131" i="58" s="1"/>
  <c r="AW82" i="58"/>
  <c r="AY61" i="58" l="1"/>
  <c r="AY60" i="58"/>
  <c r="AY57" i="58"/>
  <c r="AY68" i="58" s="1"/>
  <c r="AY56" i="58"/>
  <c r="AY67" i="58" s="1"/>
  <c r="AY16" i="58"/>
  <c r="AY15" i="58"/>
  <c r="AY14" i="58"/>
  <c r="AW46" i="58"/>
  <c r="AM121" i="58"/>
  <c r="AM65" i="59" s="1"/>
  <c r="AM34" i="59"/>
  <c r="AM35" i="59" s="1"/>
  <c r="AM37" i="59" s="1"/>
  <c r="AM145" i="58" s="1"/>
  <c r="AM146" i="58" s="1"/>
  <c r="AW69" i="58"/>
  <c r="AW23" i="59"/>
  <c r="AW24" i="59" s="1"/>
  <c r="AZ5" i="58"/>
  <c r="AY109" i="58"/>
  <c r="AX29" i="58"/>
  <c r="AX64" i="58" s="1"/>
  <c r="AX56" i="59"/>
  <c r="AY112" i="58"/>
  <c r="AX16" i="59"/>
  <c r="AY7" i="59"/>
  <c r="AY21" i="58"/>
  <c r="AY20" i="58"/>
  <c r="AY22" i="58"/>
  <c r="AY128" i="58"/>
  <c r="AY4" i="59"/>
  <c r="AY52" i="58"/>
  <c r="AY36" i="58"/>
  <c r="AY35" i="58"/>
  <c r="AY34" i="58"/>
  <c r="AY51" i="58"/>
  <c r="AY99" i="58"/>
  <c r="AY38" i="58"/>
  <c r="AY37" i="58"/>
  <c r="AY88" i="58"/>
  <c r="AY53" i="58"/>
  <c r="AY77" i="58"/>
  <c r="AY6" i="59"/>
  <c r="AV103" i="58"/>
  <c r="AV63" i="59" s="1"/>
  <c r="AV36" i="59"/>
  <c r="AV132" i="58"/>
  <c r="AV66" i="59" s="1"/>
  <c r="AV47" i="59"/>
  <c r="AW101" i="58"/>
  <c r="AV130" i="58"/>
  <c r="AU48" i="59"/>
  <c r="AX79" i="58"/>
  <c r="AX81" i="58" s="1"/>
  <c r="AW41" i="59"/>
  <c r="AW31" i="59"/>
  <c r="AW126" i="58" l="1"/>
  <c r="AW131" i="58" s="1"/>
  <c r="AW36" i="59" s="1"/>
  <c r="AW102" i="58"/>
  <c r="AW104" i="58" s="1"/>
  <c r="AW47" i="59" s="1"/>
  <c r="AX41" i="58"/>
  <c r="AX91" i="58"/>
  <c r="AX93" i="58" s="1"/>
  <c r="AX43" i="59" s="1"/>
  <c r="AX65" i="58"/>
  <c r="AX27" i="59" s="1"/>
  <c r="AX42" i="58"/>
  <c r="AX19" i="59" s="1"/>
  <c r="AX43" i="58"/>
  <c r="AX20" i="59" s="1"/>
  <c r="AX44" i="58"/>
  <c r="AX21" i="59" s="1"/>
  <c r="AX66" i="58"/>
  <c r="AX28" i="59" s="1"/>
  <c r="AX30" i="59"/>
  <c r="AX29" i="59"/>
  <c r="AM122" i="58"/>
  <c r="AN117" i="58" s="1"/>
  <c r="AX45" i="58"/>
  <c r="AX22" i="59" s="1"/>
  <c r="AM57" i="59"/>
  <c r="AM58" i="59" s="1"/>
  <c r="AN144" i="58"/>
  <c r="AY28" i="58"/>
  <c r="AY15" i="59" s="1"/>
  <c r="AY26" i="58"/>
  <c r="AY13" i="59" s="1"/>
  <c r="AY139" i="58"/>
  <c r="AY56" i="59" s="1"/>
  <c r="AY67" i="59"/>
  <c r="AV133" i="58"/>
  <c r="AW130" i="58" s="1"/>
  <c r="AY27" i="58"/>
  <c r="AY14" i="59" s="1"/>
  <c r="AZ6" i="58"/>
  <c r="AZ118" i="58" s="1"/>
  <c r="AZ5" i="59"/>
  <c r="AZ7" i="58"/>
  <c r="AZ4" i="58"/>
  <c r="AX26" i="59"/>
  <c r="AX18" i="59"/>
  <c r="AW32" i="59"/>
  <c r="AX82" i="58"/>
  <c r="AM49" i="59" l="1"/>
  <c r="AM50" i="59" s="1"/>
  <c r="AZ61" i="58"/>
  <c r="AZ60" i="58"/>
  <c r="AZ57" i="58"/>
  <c r="AZ68" i="58" s="1"/>
  <c r="AZ56" i="58"/>
  <c r="AZ67" i="58" s="1"/>
  <c r="AZ16" i="58"/>
  <c r="AZ15" i="58"/>
  <c r="AZ14" i="58"/>
  <c r="AX46" i="58"/>
  <c r="AX101" i="58"/>
  <c r="AW103" i="58"/>
  <c r="AW63" i="59" s="1"/>
  <c r="AX23" i="59"/>
  <c r="AX24" i="59" s="1"/>
  <c r="AX69" i="58"/>
  <c r="AX102" i="58" s="1"/>
  <c r="AX104" i="58" s="1"/>
  <c r="AX47" i="59" s="1"/>
  <c r="AZ137" i="58"/>
  <c r="AN120" i="58"/>
  <c r="AN119" i="58"/>
  <c r="AW132" i="58"/>
  <c r="AW133" i="58" s="1"/>
  <c r="AW48" i="59" s="1"/>
  <c r="AV48" i="59"/>
  <c r="BA5" i="58"/>
  <c r="AZ109" i="58"/>
  <c r="AZ112" i="58"/>
  <c r="AY16" i="59"/>
  <c r="AY29" i="58"/>
  <c r="AY43" i="58" s="1"/>
  <c r="AY20" i="59" s="1"/>
  <c r="AZ88" i="58"/>
  <c r="AZ4" i="59"/>
  <c r="AZ53" i="58"/>
  <c r="AZ77" i="58"/>
  <c r="AZ99" i="58"/>
  <c r="AZ128" i="58"/>
  <c r="AZ52" i="58"/>
  <c r="AZ51" i="58"/>
  <c r="AZ34" i="58"/>
  <c r="AZ38" i="58"/>
  <c r="AZ37" i="58"/>
  <c r="AZ36" i="58"/>
  <c r="AZ35" i="58"/>
  <c r="AZ7" i="59"/>
  <c r="AZ22" i="58"/>
  <c r="AZ21" i="58"/>
  <c r="AZ20" i="58"/>
  <c r="AZ6" i="59"/>
  <c r="AY79" i="58"/>
  <c r="AY81" i="58" s="1"/>
  <c r="AX41" i="59"/>
  <c r="AW33" i="59"/>
  <c r="AX31" i="59"/>
  <c r="AX126" i="58" l="1"/>
  <c r="AX131" i="58" s="1"/>
  <c r="AX132" i="58" s="1"/>
  <c r="AW66" i="59"/>
  <c r="AN121" i="58"/>
  <c r="AN122" i="58" s="1"/>
  <c r="AN34" i="59"/>
  <c r="AN35" i="59" s="1"/>
  <c r="AN37" i="59" s="1"/>
  <c r="AN145" i="58" s="1"/>
  <c r="AN146" i="58" s="1"/>
  <c r="AY66" i="58"/>
  <c r="AY28" i="59" s="1"/>
  <c r="AY91" i="58"/>
  <c r="AY93" i="58" s="1"/>
  <c r="AY43" i="59" s="1"/>
  <c r="AY41" i="58"/>
  <c r="AY18" i="59" s="1"/>
  <c r="AY65" i="58"/>
  <c r="AY27" i="59" s="1"/>
  <c r="AY42" i="58"/>
  <c r="AY19" i="59" s="1"/>
  <c r="AY64" i="58"/>
  <c r="AY26" i="59" s="1"/>
  <c r="AY44" i="58"/>
  <c r="AY21" i="59" s="1"/>
  <c r="AY29" i="59"/>
  <c r="AY30" i="59"/>
  <c r="AY45" i="58"/>
  <c r="AY22" i="59" s="1"/>
  <c r="AZ139" i="58"/>
  <c r="AZ56" i="59" s="1"/>
  <c r="AZ67" i="59"/>
  <c r="AX103" i="58"/>
  <c r="AX63" i="59" s="1"/>
  <c r="AZ27" i="58"/>
  <c r="AZ14" i="59" s="1"/>
  <c r="AY101" i="58"/>
  <c r="AZ28" i="58"/>
  <c r="AZ15" i="59" s="1"/>
  <c r="AX130" i="58"/>
  <c r="AZ26" i="58"/>
  <c r="BA6" i="58"/>
  <c r="BA118" i="58" s="1"/>
  <c r="BA5" i="59"/>
  <c r="BA4" i="58"/>
  <c r="BA7" i="58"/>
  <c r="AY82" i="58"/>
  <c r="AX32" i="59"/>
  <c r="BA61" i="58" l="1"/>
  <c r="BA60" i="58"/>
  <c r="BA57" i="58"/>
  <c r="BA68" i="58" s="1"/>
  <c r="BA56" i="58"/>
  <c r="BA67" i="58" s="1"/>
  <c r="AX36" i="59"/>
  <c r="BA16" i="58"/>
  <c r="BA15" i="58"/>
  <c r="BA14" i="58"/>
  <c r="AO117" i="58"/>
  <c r="AN49" i="59"/>
  <c r="AN50" i="59" s="1"/>
  <c r="AN57" i="59"/>
  <c r="AN58" i="59" s="1"/>
  <c r="AO144" i="58"/>
  <c r="AN65" i="59"/>
  <c r="BB5" i="58"/>
  <c r="BA109" i="58"/>
  <c r="AY69" i="58"/>
  <c r="BA112" i="58"/>
  <c r="BA137" i="58"/>
  <c r="AY46" i="58"/>
  <c r="AY23" i="59"/>
  <c r="AY24" i="59" s="1"/>
  <c r="BA7" i="59"/>
  <c r="BA21" i="58"/>
  <c r="BA20" i="58"/>
  <c r="BA22" i="58"/>
  <c r="AZ13" i="59"/>
  <c r="AZ16" i="59" s="1"/>
  <c r="AZ29" i="58"/>
  <c r="BA6" i="59"/>
  <c r="BA128" i="58"/>
  <c r="BA4" i="59"/>
  <c r="BA52" i="58"/>
  <c r="BA34" i="58"/>
  <c r="BA77" i="58"/>
  <c r="BA51" i="58"/>
  <c r="BA35" i="58"/>
  <c r="BA88" i="58"/>
  <c r="BA53" i="58"/>
  <c r="BA99" i="58"/>
  <c r="BA38" i="58"/>
  <c r="BA37" i="58"/>
  <c r="BA36" i="58"/>
  <c r="AX133" i="58"/>
  <c r="AX48" i="59" s="1"/>
  <c r="AX66" i="59"/>
  <c r="AX33" i="59"/>
  <c r="AZ79" i="58"/>
  <c r="AZ81" i="58" s="1"/>
  <c r="AY41" i="59"/>
  <c r="AY31" i="59"/>
  <c r="BA26" i="58" l="1"/>
  <c r="AY102" i="58"/>
  <c r="AY104" i="58" s="1"/>
  <c r="AY47" i="59" s="1"/>
  <c r="AY126" i="58"/>
  <c r="AY131" i="58" s="1"/>
  <c r="AY36" i="59" s="1"/>
  <c r="AO119" i="58"/>
  <c r="AO120" i="58"/>
  <c r="BA28" i="58"/>
  <c r="BA15" i="59" s="1"/>
  <c r="BA27" i="58"/>
  <c r="BA14" i="59" s="1"/>
  <c r="BA139" i="58"/>
  <c r="BB137" i="58" s="1"/>
  <c r="BA67" i="59"/>
  <c r="BA13" i="59"/>
  <c r="BB6" i="58"/>
  <c r="BB118" i="58" s="1"/>
  <c r="BB5" i="59"/>
  <c r="BB7" i="58"/>
  <c r="BB4" i="58"/>
  <c r="AZ64" i="58"/>
  <c r="AZ43" i="58"/>
  <c r="AZ20" i="59" s="1"/>
  <c r="AZ66" i="58"/>
  <c r="AZ28" i="59" s="1"/>
  <c r="AZ30" i="59"/>
  <c r="AZ42" i="58"/>
  <c r="AZ19" i="59" s="1"/>
  <c r="AZ65" i="58"/>
  <c r="AZ27" i="59" s="1"/>
  <c r="AZ41" i="58"/>
  <c r="AZ44" i="58"/>
  <c r="AZ21" i="59" s="1"/>
  <c r="AZ29" i="59"/>
  <c r="AZ91" i="58"/>
  <c r="AZ93" i="58" s="1"/>
  <c r="AZ43" i="59" s="1"/>
  <c r="AZ45" i="58"/>
  <c r="AZ22" i="59" s="1"/>
  <c r="AY130" i="58"/>
  <c r="AZ82" i="58"/>
  <c r="AY32" i="59"/>
  <c r="BB61" i="58" l="1"/>
  <c r="BB60" i="58"/>
  <c r="BB57" i="58"/>
  <c r="BB68" i="58" s="1"/>
  <c r="BB56" i="58"/>
  <c r="BB67" i="58" s="1"/>
  <c r="AZ101" i="58"/>
  <c r="AY103" i="58"/>
  <c r="AY63" i="59" s="1"/>
  <c r="BB15" i="58"/>
  <c r="BB16" i="58"/>
  <c r="BB14" i="58"/>
  <c r="AY132" i="58"/>
  <c r="AY66" i="59" s="1"/>
  <c r="BA56" i="59"/>
  <c r="AO121" i="58"/>
  <c r="AO34" i="59"/>
  <c r="AO35" i="59" s="1"/>
  <c r="AO37" i="59" s="1"/>
  <c r="AO145" i="58" s="1"/>
  <c r="AO146" i="58" s="1"/>
  <c r="AO65" i="59"/>
  <c r="AO122" i="58"/>
  <c r="BA16" i="59"/>
  <c r="BC5" i="58"/>
  <c r="BB109" i="58"/>
  <c r="BA29" i="58"/>
  <c r="BA29" i="59" s="1"/>
  <c r="BB112" i="58"/>
  <c r="AZ26" i="59"/>
  <c r="AZ69" i="58"/>
  <c r="BB128" i="58"/>
  <c r="BB4" i="59"/>
  <c r="BB88" i="58"/>
  <c r="BB99" i="58"/>
  <c r="BB38" i="58"/>
  <c r="BB37" i="58"/>
  <c r="BB53" i="58"/>
  <c r="BB36" i="58"/>
  <c r="BB51" i="58"/>
  <c r="BB35" i="58"/>
  <c r="BB77" i="58"/>
  <c r="BB52" i="58"/>
  <c r="BB34" i="58"/>
  <c r="AZ18" i="59"/>
  <c r="AZ23" i="59" s="1"/>
  <c r="AZ24" i="59" s="1"/>
  <c r="AZ46" i="58"/>
  <c r="BB7" i="59"/>
  <c r="BB22" i="58"/>
  <c r="BB21" i="58"/>
  <c r="BB20" i="58"/>
  <c r="BB6" i="59"/>
  <c r="AY33" i="59"/>
  <c r="BA79" i="58"/>
  <c r="BA81" i="58" s="1"/>
  <c r="AZ41" i="59"/>
  <c r="AZ31" i="59"/>
  <c r="AY133" i="58" l="1"/>
  <c r="AY48" i="59" s="1"/>
  <c r="BA64" i="58"/>
  <c r="BA26" i="59" s="1"/>
  <c r="BA91" i="58"/>
  <c r="BA93" i="58" s="1"/>
  <c r="BA43" i="59" s="1"/>
  <c r="BA42" i="58"/>
  <c r="BA19" i="59" s="1"/>
  <c r="BA45" i="58"/>
  <c r="BA22" i="59" s="1"/>
  <c r="BA41" i="58"/>
  <c r="BA65" i="58"/>
  <c r="BA27" i="59" s="1"/>
  <c r="BA30" i="59"/>
  <c r="BA44" i="58"/>
  <c r="BA21" i="59" s="1"/>
  <c r="BA66" i="58"/>
  <c r="BA28" i="59" s="1"/>
  <c r="BA43" i="58"/>
  <c r="BA20" i="59" s="1"/>
  <c r="AP117" i="58"/>
  <c r="AO49" i="59"/>
  <c r="AO50" i="59" s="1"/>
  <c r="AO57" i="59"/>
  <c r="AO58" i="59" s="1"/>
  <c r="AP144" i="58"/>
  <c r="AZ102" i="58"/>
  <c r="AZ104" i="58" s="1"/>
  <c r="AZ103" i="58" s="1"/>
  <c r="AZ63" i="59" s="1"/>
  <c r="BB28" i="58"/>
  <c r="BB15" i="59" s="1"/>
  <c r="BB139" i="58"/>
  <c r="BC137" i="58" s="1"/>
  <c r="BB67" i="59"/>
  <c r="BB27" i="58"/>
  <c r="BB14" i="59" s="1"/>
  <c r="AZ32" i="59"/>
  <c r="AZ126" i="58"/>
  <c r="AZ131" i="58" s="1"/>
  <c r="BA18" i="59"/>
  <c r="BC6" i="58"/>
  <c r="BC118" i="58" s="1"/>
  <c r="BC5" i="59"/>
  <c r="BC7" i="58"/>
  <c r="BC4" i="58"/>
  <c r="BB26" i="58"/>
  <c r="BA82" i="58"/>
  <c r="AZ132" i="58" l="1"/>
  <c r="AZ66" i="59" s="1"/>
  <c r="AZ130" i="58"/>
  <c r="BC61" i="58"/>
  <c r="BC60" i="58"/>
  <c r="BC57" i="58"/>
  <c r="BC68" i="58" s="1"/>
  <c r="BC56" i="58"/>
  <c r="BC67" i="58" s="1"/>
  <c r="BC16" i="58"/>
  <c r="BC15" i="58"/>
  <c r="BC14" i="58"/>
  <c r="BA69" i="58"/>
  <c r="BA23" i="59"/>
  <c r="BA24" i="59" s="1"/>
  <c r="BA46" i="58"/>
  <c r="BB56" i="59"/>
  <c r="AP120" i="58"/>
  <c r="AP119" i="58"/>
  <c r="BD5" i="58"/>
  <c r="BC109" i="58"/>
  <c r="BC112" i="58"/>
  <c r="AZ33" i="59"/>
  <c r="AZ36" i="59"/>
  <c r="BC6" i="59"/>
  <c r="BB13" i="59"/>
  <c r="BB16" i="59" s="1"/>
  <c r="BB29" i="58"/>
  <c r="AZ47" i="59"/>
  <c r="BA101" i="58"/>
  <c r="BC128" i="58"/>
  <c r="BC4" i="59"/>
  <c r="BC99" i="58"/>
  <c r="BC51" i="58"/>
  <c r="BC53" i="58"/>
  <c r="BC52" i="58"/>
  <c r="BC35" i="58"/>
  <c r="BC34" i="58"/>
  <c r="BC77" i="58"/>
  <c r="BC37" i="58"/>
  <c r="BC38" i="58"/>
  <c r="BC88" i="58"/>
  <c r="BC36" i="58"/>
  <c r="BC7" i="59"/>
  <c r="BC20" i="58"/>
  <c r="BC22" i="58"/>
  <c r="BC21" i="58"/>
  <c r="BB79" i="58"/>
  <c r="BB81" i="58" s="1"/>
  <c r="BA41" i="59"/>
  <c r="BA31" i="59"/>
  <c r="BA32" i="59" s="1"/>
  <c r="AZ133" i="58" l="1"/>
  <c r="BA130" i="58" s="1"/>
  <c r="BA126" i="58"/>
  <c r="BA131" i="58" s="1"/>
  <c r="BA36" i="59" s="1"/>
  <c r="BA102" i="58"/>
  <c r="BA104" i="58" s="1"/>
  <c r="BA47" i="59" s="1"/>
  <c r="AP121" i="58"/>
  <c r="AP122" i="58" s="1"/>
  <c r="AP34" i="59"/>
  <c r="AP35" i="59" s="1"/>
  <c r="AP37" i="59" s="1"/>
  <c r="AP145" i="58" s="1"/>
  <c r="AP146" i="58" s="1"/>
  <c r="BC139" i="58"/>
  <c r="BD137" i="58" s="1"/>
  <c r="BC67" i="59"/>
  <c r="BC28" i="58"/>
  <c r="BC15" i="59" s="1"/>
  <c r="BC26" i="58"/>
  <c r="BB64" i="58"/>
  <c r="BB65" i="58"/>
  <c r="BB27" i="59" s="1"/>
  <c r="BB44" i="58"/>
  <c r="BB21" i="59" s="1"/>
  <c r="BB43" i="58"/>
  <c r="BB20" i="59" s="1"/>
  <c r="BB41" i="58"/>
  <c r="BB45" i="58"/>
  <c r="BB22" i="59" s="1"/>
  <c r="BB30" i="59"/>
  <c r="BB42" i="58"/>
  <c r="BB19" i="59" s="1"/>
  <c r="BB91" i="58"/>
  <c r="BB93" i="58" s="1"/>
  <c r="BB43" i="59" s="1"/>
  <c r="BB66" i="58"/>
  <c r="BB28" i="59" s="1"/>
  <c r="BB29" i="59"/>
  <c r="BC27" i="58"/>
  <c r="BC14" i="59" s="1"/>
  <c r="BD6" i="58"/>
  <c r="BD118" i="58" s="1"/>
  <c r="BD5" i="59"/>
  <c r="BD7" i="58"/>
  <c r="BD4" i="58"/>
  <c r="BB82" i="58"/>
  <c r="BA33" i="59"/>
  <c r="BA132" i="58" l="1"/>
  <c r="BA66" i="59" s="1"/>
  <c r="AZ48" i="59"/>
  <c r="BA103" i="58"/>
  <c r="BA63" i="59" s="1"/>
  <c r="BB101" i="58"/>
  <c r="BD61" i="58"/>
  <c r="BD60" i="58"/>
  <c r="BD57" i="58"/>
  <c r="BD68" i="58" s="1"/>
  <c r="BD56" i="58"/>
  <c r="BD67" i="58" s="1"/>
  <c r="BD16" i="58"/>
  <c r="BD15" i="58"/>
  <c r="BD14" i="58"/>
  <c r="AP65" i="59"/>
  <c r="AQ117" i="58"/>
  <c r="AP49" i="59"/>
  <c r="AP50" i="59" s="1"/>
  <c r="AQ144" i="58"/>
  <c r="AP57" i="59"/>
  <c r="AP58" i="59" s="1"/>
  <c r="BC56" i="59"/>
  <c r="BE5" i="58"/>
  <c r="BD109" i="58"/>
  <c r="BD112" i="58"/>
  <c r="BD7" i="59"/>
  <c r="BD21" i="58"/>
  <c r="BD22" i="58"/>
  <c r="BD20" i="58"/>
  <c r="BB26" i="59"/>
  <c r="BB69" i="58"/>
  <c r="BC13" i="59"/>
  <c r="BC16" i="59" s="1"/>
  <c r="BC29" i="58"/>
  <c r="BB18" i="59"/>
  <c r="BB23" i="59" s="1"/>
  <c r="BB24" i="59" s="1"/>
  <c r="BB46" i="58"/>
  <c r="BD6" i="59"/>
  <c r="BD128" i="58"/>
  <c r="BD4" i="59"/>
  <c r="BD77" i="58"/>
  <c r="BD51" i="58"/>
  <c r="BD34" i="58"/>
  <c r="BD88" i="58"/>
  <c r="BD99" i="58"/>
  <c r="BD38" i="58"/>
  <c r="BD53" i="58"/>
  <c r="BD37" i="58"/>
  <c r="BD52" i="58"/>
  <c r="BD36" i="58"/>
  <c r="BD35" i="58"/>
  <c r="BA133" i="58"/>
  <c r="BB130" i="58" s="1"/>
  <c r="BC79" i="58"/>
  <c r="BC81" i="58" s="1"/>
  <c r="BB41" i="59"/>
  <c r="BB31" i="59"/>
  <c r="BD27" i="58" l="1"/>
  <c r="BD14" i="59" s="1"/>
  <c r="AQ120" i="58"/>
  <c r="AQ119" i="58"/>
  <c r="BD26" i="58"/>
  <c r="BB126" i="58"/>
  <c r="BB131" i="58" s="1"/>
  <c r="BB36" i="59" s="1"/>
  <c r="BB32" i="59"/>
  <c r="BB33" i="59" s="1"/>
  <c r="BD139" i="58"/>
  <c r="BE137" i="58" s="1"/>
  <c r="BD67" i="59"/>
  <c r="BD28" i="58"/>
  <c r="BD15" i="59" s="1"/>
  <c r="BA48" i="59"/>
  <c r="BC43" i="58"/>
  <c r="BC20" i="59" s="1"/>
  <c r="BC42" i="58"/>
  <c r="BC19" i="59" s="1"/>
  <c r="BC30" i="59"/>
  <c r="BC29" i="59"/>
  <c r="BC44" i="58"/>
  <c r="BC21" i="59" s="1"/>
  <c r="BC65" i="58"/>
  <c r="BC27" i="59" s="1"/>
  <c r="BC45" i="58"/>
  <c r="BC22" i="59" s="1"/>
  <c r="BC91" i="58"/>
  <c r="BC93" i="58" s="1"/>
  <c r="BC43" i="59" s="1"/>
  <c r="BC64" i="58"/>
  <c r="BC41" i="58"/>
  <c r="BC66" i="58"/>
  <c r="BC28" i="59" s="1"/>
  <c r="BD13" i="59"/>
  <c r="BE6" i="58"/>
  <c r="BE118" i="58" s="1"/>
  <c r="BE5" i="59"/>
  <c r="BE4" i="58"/>
  <c r="BE7" i="58"/>
  <c r="BB102" i="58"/>
  <c r="BC82" i="58"/>
  <c r="BE60" i="58" l="1"/>
  <c r="BE61" i="58"/>
  <c r="BE57" i="58"/>
  <c r="BE56" i="58"/>
  <c r="BE67" i="58" s="1"/>
  <c r="BE16" i="58"/>
  <c r="BE15" i="58"/>
  <c r="BE14" i="58"/>
  <c r="AQ121" i="58"/>
  <c r="AQ122" i="58" s="1"/>
  <c r="AQ34" i="59"/>
  <c r="AQ35" i="59" s="1"/>
  <c r="AQ37" i="59" s="1"/>
  <c r="AQ145" i="58" s="1"/>
  <c r="AQ146" i="58" s="1"/>
  <c r="BB132" i="58"/>
  <c r="BB133" i="58" s="1"/>
  <c r="BB48" i="59" s="1"/>
  <c r="BD29" i="58"/>
  <c r="BD91" i="58" s="1"/>
  <c r="BD93" i="58" s="1"/>
  <c r="BD43" i="59" s="1"/>
  <c r="BF5" i="58"/>
  <c r="BE109" i="58"/>
  <c r="BD56" i="59"/>
  <c r="BE112" i="58"/>
  <c r="BD16" i="59"/>
  <c r="BB104" i="58"/>
  <c r="BB103" i="58" s="1"/>
  <c r="BB63" i="59" s="1"/>
  <c r="BE7" i="59"/>
  <c r="BE21" i="58"/>
  <c r="BE20" i="58"/>
  <c r="BE22" i="58"/>
  <c r="BC18" i="59"/>
  <c r="BC23" i="59" s="1"/>
  <c r="BC24" i="59" s="1"/>
  <c r="BC46" i="58"/>
  <c r="BE128" i="58"/>
  <c r="BE4" i="59"/>
  <c r="BE51" i="58"/>
  <c r="BE53" i="58"/>
  <c r="BE37" i="58"/>
  <c r="BE52" i="58"/>
  <c r="BE36" i="58"/>
  <c r="BE88" i="58"/>
  <c r="BE77" i="58"/>
  <c r="BE35" i="58"/>
  <c r="BE99" i="58"/>
  <c r="BE34" i="58"/>
  <c r="BE38" i="58"/>
  <c r="BC26" i="59"/>
  <c r="BC69" i="58"/>
  <c r="BE6" i="59"/>
  <c r="BD79" i="58"/>
  <c r="BD81" i="58" s="1"/>
  <c r="BC41" i="59"/>
  <c r="BC31" i="59"/>
  <c r="BE68" i="58" l="1"/>
  <c r="BB66" i="59"/>
  <c r="BD64" i="58"/>
  <c r="BD26" i="59" s="1"/>
  <c r="AR117" i="58"/>
  <c r="AQ49" i="59"/>
  <c r="AQ50" i="59" s="1"/>
  <c r="AR144" i="58"/>
  <c r="AQ57" i="59"/>
  <c r="AQ58" i="59" s="1"/>
  <c r="BD65" i="58"/>
  <c r="BD27" i="59" s="1"/>
  <c r="BD30" i="59"/>
  <c r="BD66" i="58"/>
  <c r="BD28" i="59" s="1"/>
  <c r="BD44" i="58"/>
  <c r="BD21" i="59" s="1"/>
  <c r="BD29" i="59"/>
  <c r="AQ65" i="59"/>
  <c r="BD42" i="58"/>
  <c r="BD19" i="59" s="1"/>
  <c r="BD41" i="58"/>
  <c r="BD18" i="59" s="1"/>
  <c r="BD45" i="58"/>
  <c r="BD22" i="59" s="1"/>
  <c r="BC102" i="58"/>
  <c r="BC104" i="58" s="1"/>
  <c r="BC47" i="59" s="1"/>
  <c r="BD43" i="58"/>
  <c r="BD20" i="59" s="1"/>
  <c r="BE139" i="58"/>
  <c r="BE56" i="59" s="1"/>
  <c r="BE67" i="59"/>
  <c r="BE26" i="58"/>
  <c r="BE13" i="59" s="1"/>
  <c r="BE27" i="58"/>
  <c r="BE14" i="59" s="1"/>
  <c r="BE28" i="58"/>
  <c r="BE15" i="59" s="1"/>
  <c r="BC32" i="59"/>
  <c r="BC126" i="58"/>
  <c r="BC131" i="58" s="1"/>
  <c r="BC36" i="59" s="1"/>
  <c r="BF6" i="58"/>
  <c r="BF118" i="58" s="1"/>
  <c r="BF5" i="59"/>
  <c r="BF4" i="58"/>
  <c r="BF7" i="58"/>
  <c r="BB47" i="59"/>
  <c r="BC101" i="58"/>
  <c r="BC130" i="58"/>
  <c r="BD82" i="58"/>
  <c r="BF61" i="58" l="1"/>
  <c r="BF60" i="58"/>
  <c r="BF56" i="58"/>
  <c r="BF57" i="58"/>
  <c r="BF68" i="58" s="1"/>
  <c r="BF14" i="58"/>
  <c r="BF16" i="58"/>
  <c r="BF15" i="58"/>
  <c r="BD23" i="59"/>
  <c r="BD24" i="59" s="1"/>
  <c r="BF137" i="58"/>
  <c r="BC103" i="58"/>
  <c r="BC63" i="59" s="1"/>
  <c r="BD46" i="58"/>
  <c r="BD101" i="58"/>
  <c r="BD69" i="58"/>
  <c r="BD126" i="58" s="1"/>
  <c r="BD131" i="58" s="1"/>
  <c r="AR120" i="58"/>
  <c r="AR119" i="58"/>
  <c r="BG5" i="58"/>
  <c r="BF109" i="58"/>
  <c r="BF112" i="58"/>
  <c r="BE16" i="59"/>
  <c r="BE29" i="58"/>
  <c r="BE30" i="59" s="1"/>
  <c r="BC33" i="59"/>
  <c r="BC132" i="58"/>
  <c r="BC133" i="58" s="1"/>
  <c r="BC48" i="59" s="1"/>
  <c r="BF7" i="59"/>
  <c r="BF22" i="58"/>
  <c r="BF21" i="58"/>
  <c r="BF20" i="58"/>
  <c r="BF128" i="58"/>
  <c r="BF4" i="59"/>
  <c r="BF52" i="58"/>
  <c r="BF35" i="58"/>
  <c r="BF34" i="58"/>
  <c r="BF77" i="58"/>
  <c r="BF99" i="58"/>
  <c r="BF51" i="58"/>
  <c r="BF53" i="58"/>
  <c r="BF36" i="58"/>
  <c r="BF88" i="58"/>
  <c r="BF38" i="58"/>
  <c r="BF37" i="58"/>
  <c r="BF6" i="59"/>
  <c r="BE79" i="58"/>
  <c r="BE81" i="58" s="1"/>
  <c r="BD41" i="59"/>
  <c r="BD31" i="59"/>
  <c r="BD32" i="59" l="1"/>
  <c r="BD33" i="59" s="1"/>
  <c r="BF67" i="58"/>
  <c r="BE41" i="58"/>
  <c r="BD102" i="58"/>
  <c r="BD104" i="58" s="1"/>
  <c r="BD47" i="59" s="1"/>
  <c r="BE44" i="58"/>
  <c r="BE21" i="59" s="1"/>
  <c r="AR121" i="58"/>
  <c r="AR122" i="58" s="1"/>
  <c r="AR34" i="59"/>
  <c r="AR35" i="59" s="1"/>
  <c r="AR37" i="59" s="1"/>
  <c r="AR145" i="58" s="1"/>
  <c r="AR146" i="58" s="1"/>
  <c r="BE64" i="58"/>
  <c r="BE26" i="59" s="1"/>
  <c r="BE29" i="59"/>
  <c r="BE43" i="58"/>
  <c r="BE20" i="59" s="1"/>
  <c r="BE45" i="58"/>
  <c r="BE22" i="59" s="1"/>
  <c r="BE65" i="58"/>
  <c r="BE27" i="59" s="1"/>
  <c r="BE66" i="58"/>
  <c r="BE28" i="59" s="1"/>
  <c r="AR65" i="59"/>
  <c r="BF27" i="58"/>
  <c r="BF14" i="59" s="1"/>
  <c r="BE42" i="58"/>
  <c r="BE19" i="59" s="1"/>
  <c r="BE91" i="58"/>
  <c r="BE93" i="58" s="1"/>
  <c r="BE43" i="59" s="1"/>
  <c r="BF139" i="58"/>
  <c r="BG137" i="58" s="1"/>
  <c r="BF67" i="59"/>
  <c r="BC66" i="59"/>
  <c r="BF26" i="58"/>
  <c r="BF13" i="59" s="1"/>
  <c r="BF28" i="58"/>
  <c r="BF15" i="59" s="1"/>
  <c r="BD130" i="58"/>
  <c r="BG6" i="58"/>
  <c r="BG118" i="58" s="1"/>
  <c r="BG5" i="59"/>
  <c r="BG7" i="58"/>
  <c r="BG4" i="58"/>
  <c r="BE18" i="59"/>
  <c r="BD36" i="59"/>
  <c r="BD132" i="58"/>
  <c r="BE82" i="58"/>
  <c r="BG61" i="58" l="1"/>
  <c r="BG60" i="58"/>
  <c r="BG56" i="58"/>
  <c r="BG57" i="58"/>
  <c r="BG68" i="58" s="1"/>
  <c r="BG16" i="58"/>
  <c r="BG14" i="58"/>
  <c r="BG15" i="58"/>
  <c r="BD103" i="58"/>
  <c r="BD63" i="59" s="1"/>
  <c r="BE101" i="58"/>
  <c r="BE46" i="58"/>
  <c r="AS117" i="58"/>
  <c r="AR49" i="59"/>
  <c r="AR50" i="59" s="1"/>
  <c r="AS144" i="58"/>
  <c r="AR57" i="59"/>
  <c r="AR58" i="59" s="1"/>
  <c r="BE23" i="59"/>
  <c r="BE24" i="59" s="1"/>
  <c r="BE69" i="58"/>
  <c r="BH5" i="58"/>
  <c r="BG109" i="58"/>
  <c r="BG112" i="58"/>
  <c r="BF56" i="59"/>
  <c r="BF29" i="58"/>
  <c r="BF45" i="58" s="1"/>
  <c r="BF22" i="59" s="1"/>
  <c r="BF16" i="59"/>
  <c r="BG6" i="59"/>
  <c r="BG88" i="58"/>
  <c r="BG4" i="59"/>
  <c r="BG52" i="58"/>
  <c r="BG36" i="58"/>
  <c r="BG99" i="58"/>
  <c r="BG35" i="58"/>
  <c r="BG77" i="58"/>
  <c r="BG34" i="58"/>
  <c r="BG53" i="58"/>
  <c r="BG128" i="58"/>
  <c r="BG51" i="58"/>
  <c r="BG37" i="58"/>
  <c r="BG38" i="58"/>
  <c r="BG7" i="59"/>
  <c r="BG20" i="58"/>
  <c r="BG22" i="58"/>
  <c r="BG21" i="58"/>
  <c r="BD133" i="58"/>
  <c r="BD48" i="59" s="1"/>
  <c r="BD66" i="59"/>
  <c r="BF79" i="58"/>
  <c r="BF81" i="58" s="1"/>
  <c r="BE41" i="59"/>
  <c r="BE31" i="59"/>
  <c r="BG67" i="58" l="1"/>
  <c r="BF42" i="58"/>
  <c r="BF19" i="59" s="1"/>
  <c r="BE126" i="58"/>
  <c r="BE131" i="58" s="1"/>
  <c r="BE36" i="59" s="1"/>
  <c r="BE32" i="59"/>
  <c r="BE33" i="59" s="1"/>
  <c r="BE102" i="58"/>
  <c r="BE104" i="58" s="1"/>
  <c r="BE47" i="59" s="1"/>
  <c r="BF44" i="58"/>
  <c r="BF21" i="59" s="1"/>
  <c r="BF43" i="58"/>
  <c r="BF20" i="59" s="1"/>
  <c r="AS119" i="58"/>
  <c r="AS120" i="58"/>
  <c r="BF30" i="59"/>
  <c r="BF65" i="58"/>
  <c r="BF27" i="59" s="1"/>
  <c r="BF91" i="58"/>
  <c r="BF93" i="58" s="1"/>
  <c r="BF43" i="59" s="1"/>
  <c r="BF64" i="58"/>
  <c r="BF26" i="59" s="1"/>
  <c r="BF41" i="58"/>
  <c r="BF18" i="59" s="1"/>
  <c r="BF29" i="59"/>
  <c r="BF66" i="58"/>
  <c r="BF28" i="59" s="1"/>
  <c r="BG139" i="58"/>
  <c r="BG56" i="59" s="1"/>
  <c r="BG67" i="59"/>
  <c r="BE130" i="58"/>
  <c r="BG27" i="58"/>
  <c r="BG14" i="59" s="1"/>
  <c r="BG28" i="58"/>
  <c r="BG15" i="59" s="1"/>
  <c r="BG26" i="58"/>
  <c r="BH6" i="58"/>
  <c r="BH118" i="58" s="1"/>
  <c r="BH5" i="59"/>
  <c r="BH4" i="58"/>
  <c r="BH7" i="58"/>
  <c r="BF82" i="58"/>
  <c r="BH60" i="58" l="1"/>
  <c r="BH61" i="58"/>
  <c r="BH56" i="58"/>
  <c r="BH67" i="58" s="1"/>
  <c r="BH57" i="58"/>
  <c r="BH68" i="58" s="1"/>
  <c r="BH16" i="58"/>
  <c r="BH15" i="58"/>
  <c r="BH14" i="58"/>
  <c r="BE132" i="58"/>
  <c r="BE133" i="58" s="1"/>
  <c r="BF130" i="58" s="1"/>
  <c r="BF23" i="59"/>
  <c r="BF24" i="59" s="1"/>
  <c r="BH137" i="58"/>
  <c r="BE103" i="58"/>
  <c r="BE63" i="59" s="1"/>
  <c r="BF101" i="58"/>
  <c r="AS121" i="58"/>
  <c r="AS65" i="59" s="1"/>
  <c r="AS34" i="59"/>
  <c r="AS35" i="59" s="1"/>
  <c r="AS37" i="59" s="1"/>
  <c r="AS145" i="58" s="1"/>
  <c r="AS146" i="58" s="1"/>
  <c r="BF69" i="58"/>
  <c r="BI5" i="58"/>
  <c r="BH109" i="58"/>
  <c r="BF46" i="58"/>
  <c r="BH112" i="58"/>
  <c r="BG13" i="59"/>
  <c r="BG16" i="59" s="1"/>
  <c r="BG29" i="58"/>
  <c r="BH128" i="58"/>
  <c r="BH4" i="59"/>
  <c r="BH52" i="58"/>
  <c r="BH88" i="58"/>
  <c r="BH99" i="58"/>
  <c r="BH51" i="58"/>
  <c r="BH38" i="58"/>
  <c r="BH53" i="58"/>
  <c r="BH37" i="58"/>
  <c r="BH34" i="58"/>
  <c r="BH35" i="58"/>
  <c r="BH77" i="58"/>
  <c r="BH36" i="58"/>
  <c r="BH7" i="59"/>
  <c r="BH22" i="58"/>
  <c r="BH21" i="58"/>
  <c r="BH20" i="58"/>
  <c r="BH6" i="59"/>
  <c r="BF41" i="59"/>
  <c r="BG79" i="58"/>
  <c r="BG81" i="58" s="1"/>
  <c r="BF31" i="59"/>
  <c r="BF32" i="59" l="1"/>
  <c r="BF33" i="59" s="1"/>
  <c r="BF102" i="58"/>
  <c r="BF104" i="58" s="1"/>
  <c r="BF47" i="59" s="1"/>
  <c r="BE66" i="59"/>
  <c r="BF126" i="58"/>
  <c r="BF131" i="58" s="1"/>
  <c r="BF36" i="59" s="1"/>
  <c r="AS57" i="59"/>
  <c r="AS58" i="59" s="1"/>
  <c r="AT144" i="58"/>
  <c r="AS122" i="58"/>
  <c r="BH139" i="58"/>
  <c r="BH56" i="59" s="1"/>
  <c r="BH67" i="59"/>
  <c r="BH27" i="58"/>
  <c r="BH14" i="59" s="1"/>
  <c r="BH28" i="58"/>
  <c r="BH15" i="59" s="1"/>
  <c r="BI6" i="58"/>
  <c r="BI118" i="58" s="1"/>
  <c r="BI5" i="59"/>
  <c r="BI4" i="58"/>
  <c r="BI7" i="58"/>
  <c r="BH26" i="58"/>
  <c r="BE48" i="59"/>
  <c r="BG29" i="59"/>
  <c r="BG42" i="58"/>
  <c r="BG19" i="59" s="1"/>
  <c r="BG65" i="58"/>
  <c r="BG27" i="59" s="1"/>
  <c r="BG41" i="58"/>
  <c r="BG64" i="58"/>
  <c r="BG45" i="58"/>
  <c r="BG22" i="59" s="1"/>
  <c r="BG91" i="58"/>
  <c r="BG93" i="58" s="1"/>
  <c r="BG43" i="59" s="1"/>
  <c r="BG30" i="59"/>
  <c r="BG66" i="58"/>
  <c r="BG28" i="59" s="1"/>
  <c r="BG44" i="58"/>
  <c r="BG21" i="59" s="1"/>
  <c r="BG43" i="58"/>
  <c r="BG20" i="59" s="1"/>
  <c r="BI60" i="58" l="1"/>
  <c r="BI61" i="58"/>
  <c r="BI57" i="58"/>
  <c r="BI56" i="58"/>
  <c r="BI67" i="58" s="1"/>
  <c r="BG101" i="58"/>
  <c r="BF103" i="58"/>
  <c r="BF63" i="59" s="1"/>
  <c r="BI14" i="58"/>
  <c r="BI16" i="58"/>
  <c r="BI15" i="58"/>
  <c r="BF132" i="58"/>
  <c r="BF133" i="58" s="1"/>
  <c r="BG130" i="58" s="1"/>
  <c r="AT117" i="58"/>
  <c r="AS49" i="59"/>
  <c r="AS50" i="59" s="1"/>
  <c r="BI137" i="58"/>
  <c r="BJ5" i="58"/>
  <c r="BI109" i="58"/>
  <c r="BI112" i="58"/>
  <c r="BH13" i="59"/>
  <c r="BH16" i="59" s="1"/>
  <c r="BH29" i="58"/>
  <c r="BG26" i="59"/>
  <c r="BG69" i="58"/>
  <c r="BI7" i="59"/>
  <c r="BI22" i="58"/>
  <c r="BI21" i="58"/>
  <c r="BI20" i="58"/>
  <c r="BG18" i="59"/>
  <c r="BG23" i="59" s="1"/>
  <c r="BG24" i="59" s="1"/>
  <c r="BG46" i="58"/>
  <c r="BI128" i="58"/>
  <c r="BI4" i="59"/>
  <c r="BI99" i="58"/>
  <c r="BI52" i="58"/>
  <c r="BI88" i="58"/>
  <c r="BI37" i="58"/>
  <c r="BI36" i="58"/>
  <c r="BI77" i="58"/>
  <c r="BI34" i="58"/>
  <c r="BI51" i="58"/>
  <c r="BI53" i="58"/>
  <c r="BI38" i="58"/>
  <c r="BI35" i="58"/>
  <c r="BI6" i="59"/>
  <c r="BG31" i="59"/>
  <c r="BG82" i="58"/>
  <c r="BI68" i="58" l="1"/>
  <c r="BF66" i="59"/>
  <c r="BG126" i="58"/>
  <c r="BG131" i="58" s="1"/>
  <c r="BG36" i="59" s="1"/>
  <c r="AT120" i="58"/>
  <c r="AT119" i="58"/>
  <c r="BI28" i="58"/>
  <c r="BI15" i="59" s="1"/>
  <c r="BI139" i="58"/>
  <c r="BI56" i="59" s="1"/>
  <c r="BI67" i="59"/>
  <c r="BF48" i="59"/>
  <c r="BI26" i="58"/>
  <c r="BI13" i="59" s="1"/>
  <c r="BI27" i="58"/>
  <c r="BI14" i="59" s="1"/>
  <c r="BJ6" i="58"/>
  <c r="BJ118" i="58" s="1"/>
  <c r="BJ5" i="59"/>
  <c r="BJ4" i="58"/>
  <c r="BJ7" i="58"/>
  <c r="BG102" i="58"/>
  <c r="BH44" i="58"/>
  <c r="BH21" i="59" s="1"/>
  <c r="BH30" i="59"/>
  <c r="BH43" i="58"/>
  <c r="BH20" i="59" s="1"/>
  <c r="BH41" i="58"/>
  <c r="BH29" i="59"/>
  <c r="BH64" i="58"/>
  <c r="BH65" i="58"/>
  <c r="BH27" i="59" s="1"/>
  <c r="BH91" i="58"/>
  <c r="BH93" i="58" s="1"/>
  <c r="BH43" i="59" s="1"/>
  <c r="BH42" i="58"/>
  <c r="BH19" i="59" s="1"/>
  <c r="BH45" i="58"/>
  <c r="BH22" i="59" s="1"/>
  <c r="BH66" i="58"/>
  <c r="BH28" i="59" s="1"/>
  <c r="BH79" i="58"/>
  <c r="BH81" i="58" s="1"/>
  <c r="BG41" i="59"/>
  <c r="BG32" i="59"/>
  <c r="BJ60" i="58" l="1"/>
  <c r="BJ61" i="58"/>
  <c r="BJ56" i="58"/>
  <c r="BJ67" i="58" s="1"/>
  <c r="BJ57" i="58"/>
  <c r="BJ68" i="58" s="1"/>
  <c r="BJ16" i="58"/>
  <c r="BJ15" i="58"/>
  <c r="BJ14" i="58"/>
  <c r="BG132" i="58"/>
  <c r="BG133" i="58" s="1"/>
  <c r="BG48" i="59" s="1"/>
  <c r="BJ137" i="58"/>
  <c r="AT121" i="58"/>
  <c r="AT122" i="58" s="1"/>
  <c r="AT34" i="59"/>
  <c r="AT35" i="59" s="1"/>
  <c r="AT37" i="59" s="1"/>
  <c r="AT145" i="58" s="1"/>
  <c r="AT146" i="58" s="1"/>
  <c r="BK5" i="58"/>
  <c r="BJ109" i="58"/>
  <c r="BJ112" i="58"/>
  <c r="BI29" i="58"/>
  <c r="BI64" i="58" s="1"/>
  <c r="BI16" i="59"/>
  <c r="BH26" i="59"/>
  <c r="BH69" i="58"/>
  <c r="BJ7" i="59"/>
  <c r="BJ22" i="58"/>
  <c r="BJ21" i="58"/>
  <c r="BJ20" i="58"/>
  <c r="BH18" i="59"/>
  <c r="BH23" i="59" s="1"/>
  <c r="BH24" i="59" s="1"/>
  <c r="BH46" i="58"/>
  <c r="BJ128" i="58"/>
  <c r="BJ4" i="59"/>
  <c r="BJ51" i="58"/>
  <c r="BJ88" i="58"/>
  <c r="BJ99" i="58"/>
  <c r="BJ34" i="58"/>
  <c r="BJ36" i="58"/>
  <c r="BJ53" i="58"/>
  <c r="BJ38" i="58"/>
  <c r="BJ77" i="58"/>
  <c r="BJ37" i="58"/>
  <c r="BJ35" i="58"/>
  <c r="BJ52" i="58"/>
  <c r="BJ6" i="59"/>
  <c r="BG104" i="58"/>
  <c r="BG103" i="58" s="1"/>
  <c r="BG63" i="59" s="1"/>
  <c r="BG33" i="59"/>
  <c r="BG66" i="59" l="1"/>
  <c r="BI29" i="59"/>
  <c r="BI43" i="58"/>
  <c r="BI20" i="59" s="1"/>
  <c r="BI42" i="58"/>
  <c r="BI19" i="59" s="1"/>
  <c r="BI44" i="58"/>
  <c r="BI21" i="59" s="1"/>
  <c r="AU117" i="58"/>
  <c r="AT49" i="59"/>
  <c r="AT50" i="59" s="1"/>
  <c r="AT57" i="59"/>
  <c r="AT58" i="59" s="1"/>
  <c r="AU144" i="58"/>
  <c r="AT65" i="59"/>
  <c r="BI91" i="58"/>
  <c r="BI93" i="58" s="1"/>
  <c r="BI43" i="59" s="1"/>
  <c r="BI65" i="58"/>
  <c r="BI27" i="59" s="1"/>
  <c r="BI30" i="59"/>
  <c r="BI45" i="58"/>
  <c r="BI22" i="59" s="1"/>
  <c r="BI41" i="58"/>
  <c r="BJ27" i="58"/>
  <c r="BJ14" i="59" s="1"/>
  <c r="BI66" i="58"/>
  <c r="BI28" i="59" s="1"/>
  <c r="BJ26" i="58"/>
  <c r="BJ13" i="59" s="1"/>
  <c r="BJ139" i="58"/>
  <c r="BK137" i="58" s="1"/>
  <c r="BJ67" i="59"/>
  <c r="BH102" i="58"/>
  <c r="BH104" i="58" s="1"/>
  <c r="BH47" i="59" s="1"/>
  <c r="BJ28" i="58"/>
  <c r="BJ15" i="59" s="1"/>
  <c r="BH130" i="58"/>
  <c r="BI26" i="59"/>
  <c r="BG47" i="59"/>
  <c r="BH101" i="58"/>
  <c r="BK6" i="58"/>
  <c r="BK118" i="58" s="1"/>
  <c r="BK5" i="59"/>
  <c r="BK4" i="58"/>
  <c r="BK7" i="58"/>
  <c r="BH126" i="58"/>
  <c r="BH131" i="58" s="1"/>
  <c r="BH31" i="59"/>
  <c r="BH82" i="58"/>
  <c r="BI46" i="58" l="1"/>
  <c r="BK60" i="58"/>
  <c r="BK61" i="58"/>
  <c r="BK57" i="58"/>
  <c r="BK56" i="58"/>
  <c r="BK67" i="58" s="1"/>
  <c r="BK15" i="58"/>
  <c r="BK14" i="58"/>
  <c r="BK16" i="58"/>
  <c r="BI18" i="59"/>
  <c r="BI23" i="59" s="1"/>
  <c r="BI24" i="59" s="1"/>
  <c r="BI69" i="58"/>
  <c r="BI102" i="58" s="1"/>
  <c r="BI104" i="58" s="1"/>
  <c r="AU120" i="58"/>
  <c r="AU119" i="58"/>
  <c r="BL5" i="58"/>
  <c r="BK109" i="58"/>
  <c r="BJ56" i="59"/>
  <c r="BK112" i="58"/>
  <c r="BI101" i="58"/>
  <c r="BH103" i="58"/>
  <c r="BH63" i="59" s="1"/>
  <c r="BJ29" i="58"/>
  <c r="BK6" i="59"/>
  <c r="BJ16" i="59"/>
  <c r="BK7" i="59"/>
  <c r="BK22" i="58"/>
  <c r="BK21" i="58"/>
  <c r="BK20" i="58"/>
  <c r="BK128" i="58"/>
  <c r="BK4" i="59"/>
  <c r="BK77" i="58"/>
  <c r="BK52" i="58"/>
  <c r="BK35" i="58"/>
  <c r="BK53" i="58"/>
  <c r="BK37" i="58"/>
  <c r="BK51" i="58"/>
  <c r="BK34" i="58"/>
  <c r="BK88" i="58"/>
  <c r="BK38" i="58"/>
  <c r="BK36" i="58"/>
  <c r="BK99" i="58"/>
  <c r="BI79" i="58"/>
  <c r="BI81" i="58" s="1"/>
  <c r="BH41" i="59"/>
  <c r="BH32" i="59"/>
  <c r="BH36" i="59"/>
  <c r="BH132" i="58"/>
  <c r="BK68" i="58" l="1"/>
  <c r="BK26" i="58"/>
  <c r="BK13" i="59" s="1"/>
  <c r="AU121" i="58"/>
  <c r="AU65" i="59" s="1"/>
  <c r="AU34" i="59"/>
  <c r="AU35" i="59" s="1"/>
  <c r="AU37" i="59" s="1"/>
  <c r="AU145" i="58" s="1"/>
  <c r="AU146" i="58" s="1"/>
  <c r="BK139" i="58"/>
  <c r="BL137" i="58" s="1"/>
  <c r="BK67" i="59"/>
  <c r="BK27" i="58"/>
  <c r="BK14" i="59" s="1"/>
  <c r="BK28" i="58"/>
  <c r="BK15" i="59" s="1"/>
  <c r="BI47" i="59"/>
  <c r="BJ101" i="58"/>
  <c r="BL6" i="58"/>
  <c r="BL118" i="58" s="1"/>
  <c r="BL5" i="59"/>
  <c r="BL4" i="58"/>
  <c r="BL7" i="58"/>
  <c r="BJ29" i="59"/>
  <c r="BJ91" i="58"/>
  <c r="BJ93" i="58" s="1"/>
  <c r="BJ43" i="59" s="1"/>
  <c r="BJ30" i="59"/>
  <c r="BJ45" i="58"/>
  <c r="BJ22" i="59" s="1"/>
  <c r="BJ64" i="58"/>
  <c r="BJ65" i="58"/>
  <c r="BJ27" i="59" s="1"/>
  <c r="BJ42" i="58"/>
  <c r="BJ19" i="59" s="1"/>
  <c r="BJ66" i="58"/>
  <c r="BJ28" i="59" s="1"/>
  <c r="BJ41" i="58"/>
  <c r="BJ43" i="58"/>
  <c r="BJ20" i="59" s="1"/>
  <c r="BJ44" i="58"/>
  <c r="BJ21" i="59" s="1"/>
  <c r="BI103" i="58"/>
  <c r="BI63" i="59" s="1"/>
  <c r="BH133" i="58"/>
  <c r="BH48" i="59" s="1"/>
  <c r="BH66" i="59"/>
  <c r="BH33" i="59"/>
  <c r="BI82" i="58"/>
  <c r="BL61" i="58" l="1"/>
  <c r="BL60" i="58"/>
  <c r="BL57" i="58"/>
  <c r="BL68" i="58" s="1"/>
  <c r="BL56" i="58"/>
  <c r="BL67" i="58" s="1"/>
  <c r="BL16" i="58"/>
  <c r="BL15" i="58"/>
  <c r="BL14" i="58"/>
  <c r="AV144" i="58"/>
  <c r="AU57" i="59"/>
  <c r="AU58" i="59" s="1"/>
  <c r="BK56" i="59"/>
  <c r="AU122" i="58"/>
  <c r="BM5" i="58"/>
  <c r="BL109" i="58"/>
  <c r="BK29" i="58"/>
  <c r="BK45" i="58" s="1"/>
  <c r="BK22" i="59" s="1"/>
  <c r="BK16" i="59"/>
  <c r="BL112" i="58"/>
  <c r="BL6" i="59"/>
  <c r="BJ26" i="59"/>
  <c r="BJ69" i="58"/>
  <c r="BL128" i="58"/>
  <c r="BL4" i="59"/>
  <c r="BL88" i="58"/>
  <c r="BL34" i="58"/>
  <c r="BL38" i="58"/>
  <c r="BL77" i="58"/>
  <c r="BL37" i="58"/>
  <c r="BL99" i="58"/>
  <c r="BL53" i="58"/>
  <c r="BL36" i="58"/>
  <c r="BL35" i="58"/>
  <c r="BL51" i="58"/>
  <c r="BL52" i="58"/>
  <c r="BI130" i="58"/>
  <c r="BJ18" i="59"/>
  <c r="BJ23" i="59" s="1"/>
  <c r="BJ24" i="59" s="1"/>
  <c r="BJ46" i="58"/>
  <c r="BL7" i="59"/>
  <c r="BL21" i="58"/>
  <c r="BL20" i="58"/>
  <c r="BL22" i="58"/>
  <c r="BJ79" i="58"/>
  <c r="BJ81" i="58" s="1"/>
  <c r="BI41" i="59"/>
  <c r="BI126" i="58"/>
  <c r="BI131" i="58" s="1"/>
  <c r="BI31" i="59"/>
  <c r="BK41" i="58" l="1"/>
  <c r="BK18" i="59" s="1"/>
  <c r="BK91" i="58"/>
  <c r="BK93" i="58" s="1"/>
  <c r="BK43" i="59" s="1"/>
  <c r="BK64" i="58"/>
  <c r="BK26" i="59" s="1"/>
  <c r="BK29" i="59"/>
  <c r="BK30" i="59"/>
  <c r="BK42" i="58"/>
  <c r="BK19" i="59" s="1"/>
  <c r="BK43" i="58"/>
  <c r="BK20" i="59" s="1"/>
  <c r="BK66" i="58"/>
  <c r="BK28" i="59" s="1"/>
  <c r="BK65" i="58"/>
  <c r="BK27" i="59" s="1"/>
  <c r="BK44" i="58"/>
  <c r="BK21" i="59" s="1"/>
  <c r="AV117" i="58"/>
  <c r="AU49" i="59"/>
  <c r="AU50" i="59" s="1"/>
  <c r="BJ102" i="58"/>
  <c r="BJ104" i="58" s="1"/>
  <c r="BJ103" i="58" s="1"/>
  <c r="BJ63" i="59" s="1"/>
  <c r="BL139" i="58"/>
  <c r="BL56" i="59" s="1"/>
  <c r="BL67" i="59"/>
  <c r="BL26" i="58"/>
  <c r="BL13" i="59" s="1"/>
  <c r="BL27" i="58"/>
  <c r="BL14" i="59" s="1"/>
  <c r="BL28" i="58"/>
  <c r="BL15" i="59" s="1"/>
  <c r="BM6" i="58"/>
  <c r="BM118" i="58" s="1"/>
  <c r="BM5" i="59"/>
  <c r="BM7" i="58"/>
  <c r="BM4" i="58"/>
  <c r="BI32" i="59"/>
  <c r="BI36" i="59"/>
  <c r="BI132" i="58"/>
  <c r="BM61" i="58" l="1"/>
  <c r="BM60" i="58"/>
  <c r="BM56" i="58"/>
  <c r="BM67" i="58" s="1"/>
  <c r="BM57" i="58"/>
  <c r="BM68" i="58" s="1"/>
  <c r="BM16" i="58"/>
  <c r="BM15" i="58"/>
  <c r="BM14" i="58"/>
  <c r="BK23" i="59"/>
  <c r="BK24" i="59" s="1"/>
  <c r="BK69" i="58"/>
  <c r="BK46" i="58"/>
  <c r="BM137" i="58"/>
  <c r="AV120" i="58"/>
  <c r="AV119" i="58"/>
  <c r="BK101" i="58"/>
  <c r="BJ47" i="59"/>
  <c r="BN5" i="58"/>
  <c r="BM109" i="58"/>
  <c r="BM112" i="58"/>
  <c r="BL16" i="59"/>
  <c r="BM7" i="59"/>
  <c r="BM22" i="58"/>
  <c r="BM21" i="58"/>
  <c r="BM20" i="58"/>
  <c r="BL29" i="58"/>
  <c r="BM6" i="59"/>
  <c r="BM128" i="58"/>
  <c r="BM4" i="59"/>
  <c r="BM37" i="58"/>
  <c r="BM88" i="58"/>
  <c r="BM99" i="58"/>
  <c r="BM51" i="58"/>
  <c r="BM36" i="58"/>
  <c r="BM53" i="58"/>
  <c r="BM52" i="58"/>
  <c r="BM35" i="58"/>
  <c r="BM34" i="58"/>
  <c r="BM77" i="58"/>
  <c r="BM38" i="58"/>
  <c r="BI133" i="58"/>
  <c r="BI48" i="59" s="1"/>
  <c r="BI66" i="59"/>
  <c r="BJ126" i="58"/>
  <c r="BJ131" i="58" s="1"/>
  <c r="BJ31" i="59"/>
  <c r="BJ82" i="58"/>
  <c r="BI33" i="59"/>
  <c r="BK102" i="58" l="1"/>
  <c r="BK104" i="58" s="1"/>
  <c r="BL101" i="58" s="1"/>
  <c r="AV121" i="58"/>
  <c r="AV122" i="58" s="1"/>
  <c r="AV34" i="59"/>
  <c r="AV35" i="59" s="1"/>
  <c r="AV37" i="59" s="1"/>
  <c r="AV145" i="58" s="1"/>
  <c r="AV146" i="58" s="1"/>
  <c r="BM139" i="58"/>
  <c r="BN137" i="58" s="1"/>
  <c r="BM67" i="59"/>
  <c r="BM28" i="58"/>
  <c r="BM15" i="59" s="1"/>
  <c r="BM26" i="58"/>
  <c r="BM13" i="59" s="1"/>
  <c r="BM27" i="58"/>
  <c r="BM14" i="59" s="1"/>
  <c r="BN6" i="58"/>
  <c r="BN118" i="58" s="1"/>
  <c r="BN5" i="59"/>
  <c r="BN7" i="58"/>
  <c r="BN4" i="58"/>
  <c r="BL66" i="58"/>
  <c r="BL28" i="59" s="1"/>
  <c r="BL91" i="58"/>
  <c r="BL93" i="58" s="1"/>
  <c r="BL43" i="59" s="1"/>
  <c r="BL65" i="58"/>
  <c r="BL27" i="59" s="1"/>
  <c r="BL45" i="58"/>
  <c r="BL22" i="59" s="1"/>
  <c r="BL42" i="58"/>
  <c r="BL19" i="59" s="1"/>
  <c r="BL29" i="59"/>
  <c r="BL44" i="58"/>
  <c r="BL21" i="59" s="1"/>
  <c r="BL41" i="58"/>
  <c r="BL64" i="58"/>
  <c r="BL30" i="59"/>
  <c r="BL43" i="58"/>
  <c r="BL20" i="59" s="1"/>
  <c r="BJ130" i="58"/>
  <c r="BK79" i="58"/>
  <c r="BK81" i="58" s="1"/>
  <c r="BJ41" i="59"/>
  <c r="BJ36" i="59"/>
  <c r="BJ132" i="58"/>
  <c r="BJ32" i="59"/>
  <c r="BN60" i="58" l="1"/>
  <c r="BN61" i="58"/>
  <c r="BN56" i="58"/>
  <c r="BN67" i="58" s="1"/>
  <c r="BN57" i="58"/>
  <c r="BN68" i="58" s="1"/>
  <c r="BM16" i="59"/>
  <c r="BN16" i="58"/>
  <c r="BN15" i="58"/>
  <c r="BN14" i="58"/>
  <c r="BK47" i="59"/>
  <c r="BK103" i="58"/>
  <c r="BK63" i="59" s="1"/>
  <c r="AW117" i="58"/>
  <c r="AV49" i="59"/>
  <c r="AV50" i="59" s="1"/>
  <c r="AW144" i="58"/>
  <c r="AV57" i="59"/>
  <c r="AV58" i="59" s="1"/>
  <c r="BM56" i="59"/>
  <c r="AV65" i="59"/>
  <c r="BM29" i="58"/>
  <c r="BM45" i="58" s="1"/>
  <c r="BM22" i="59" s="1"/>
  <c r="BO5" i="58"/>
  <c r="BN109" i="58"/>
  <c r="BN112" i="58"/>
  <c r="BL26" i="59"/>
  <c r="BL69" i="58"/>
  <c r="BL18" i="59"/>
  <c r="BL23" i="59" s="1"/>
  <c r="BL24" i="59" s="1"/>
  <c r="BL46" i="58"/>
  <c r="BN88" i="58"/>
  <c r="BN4" i="59"/>
  <c r="BN128" i="58"/>
  <c r="BN51" i="58"/>
  <c r="BN99" i="58"/>
  <c r="BN38" i="58"/>
  <c r="BN37" i="58"/>
  <c r="BN36" i="58"/>
  <c r="BN53" i="58"/>
  <c r="BN35" i="58"/>
  <c r="BN77" i="58"/>
  <c r="BN34" i="58"/>
  <c r="BN52" i="58"/>
  <c r="BN7" i="59"/>
  <c r="BN20" i="58"/>
  <c r="BN21" i="58"/>
  <c r="BN22" i="58"/>
  <c r="BN6" i="59"/>
  <c r="BJ133" i="58"/>
  <c r="BJ48" i="59" s="1"/>
  <c r="BJ66" i="59"/>
  <c r="BJ33" i="59"/>
  <c r="BK82" i="58"/>
  <c r="BL102" i="58" l="1"/>
  <c r="BL104" i="58" s="1"/>
  <c r="BM101" i="58" s="1"/>
  <c r="BM42" i="58"/>
  <c r="BM19" i="59" s="1"/>
  <c r="BM91" i="58"/>
  <c r="BM93" i="58" s="1"/>
  <c r="BM43" i="59" s="1"/>
  <c r="BM66" i="58"/>
  <c r="BM28" i="59" s="1"/>
  <c r="BM64" i="58"/>
  <c r="BM26" i="59" s="1"/>
  <c r="BM41" i="58"/>
  <c r="BM18" i="59" s="1"/>
  <c r="BM30" i="59"/>
  <c r="BM29" i="59"/>
  <c r="BM43" i="58"/>
  <c r="BM20" i="59" s="1"/>
  <c r="BM44" i="58"/>
  <c r="BM21" i="59" s="1"/>
  <c r="BM65" i="58"/>
  <c r="BM27" i="59" s="1"/>
  <c r="AW120" i="58"/>
  <c r="AW119" i="58"/>
  <c r="BN139" i="58"/>
  <c r="BN56" i="59" s="1"/>
  <c r="BN67" i="59"/>
  <c r="BN28" i="58"/>
  <c r="BN15" i="59" s="1"/>
  <c r="BN27" i="58"/>
  <c r="BN14" i="59" s="1"/>
  <c r="BO6" i="58"/>
  <c r="BO118" i="58" s="1"/>
  <c r="BO5" i="59"/>
  <c r="BO4" i="58"/>
  <c r="BO7" i="58"/>
  <c r="BK130" i="58"/>
  <c r="BN26" i="58"/>
  <c r="BL79" i="58"/>
  <c r="BL81" i="58" s="1"/>
  <c r="BK41" i="59"/>
  <c r="BK126" i="58"/>
  <c r="BK131" i="58" s="1"/>
  <c r="BK31" i="59"/>
  <c r="BO61" i="58" l="1"/>
  <c r="BO60" i="58"/>
  <c r="BO57" i="58"/>
  <c r="BO68" i="58" s="1"/>
  <c r="BO56" i="58"/>
  <c r="BO67" i="58" s="1"/>
  <c r="BO16" i="58"/>
  <c r="BO15" i="58"/>
  <c r="BO14" i="58"/>
  <c r="BL103" i="58"/>
  <c r="BL63" i="59" s="1"/>
  <c r="BL47" i="59"/>
  <c r="BO137" i="58"/>
  <c r="BM69" i="58"/>
  <c r="BM23" i="59"/>
  <c r="BM24" i="59" s="1"/>
  <c r="AW121" i="58"/>
  <c r="AW122" i="58" s="1"/>
  <c r="AW34" i="59"/>
  <c r="AW35" i="59" s="1"/>
  <c r="AW37" i="59" s="1"/>
  <c r="AW145" i="58" s="1"/>
  <c r="AW146" i="58" s="1"/>
  <c r="BM46" i="58"/>
  <c r="BP5" i="58"/>
  <c r="BO109" i="58"/>
  <c r="BO112" i="58"/>
  <c r="BO6" i="59"/>
  <c r="BN13" i="59"/>
  <c r="BN16" i="59" s="1"/>
  <c r="BN29" i="58"/>
  <c r="BO7" i="59"/>
  <c r="BO20" i="58"/>
  <c r="BO21" i="58"/>
  <c r="BO22" i="58"/>
  <c r="BO128" i="58"/>
  <c r="BO4" i="59"/>
  <c r="BO34" i="58"/>
  <c r="BO51" i="58"/>
  <c r="BO99" i="58"/>
  <c r="BO77" i="58"/>
  <c r="BO52" i="58"/>
  <c r="BO38" i="58"/>
  <c r="BO53" i="58"/>
  <c r="BO37" i="58"/>
  <c r="BO36" i="58"/>
  <c r="BO88" i="58"/>
  <c r="BO35" i="58"/>
  <c r="BK36" i="59"/>
  <c r="BK132" i="58"/>
  <c r="BK32" i="59"/>
  <c r="BL82" i="58"/>
  <c r="BM102" i="58" l="1"/>
  <c r="BM104" i="58" s="1"/>
  <c r="BM47" i="59" s="1"/>
  <c r="AX117" i="58"/>
  <c r="AW49" i="59"/>
  <c r="AW50" i="59" s="1"/>
  <c r="AX144" i="58"/>
  <c r="AW57" i="59"/>
  <c r="AW58" i="59" s="1"/>
  <c r="AW65" i="59"/>
  <c r="BO139" i="58"/>
  <c r="BP137" i="58" s="1"/>
  <c r="BO67" i="59"/>
  <c r="BO28" i="58"/>
  <c r="BO15" i="59" s="1"/>
  <c r="BO27" i="58"/>
  <c r="BO14" i="59" s="1"/>
  <c r="BO26" i="58"/>
  <c r="BO13" i="59" s="1"/>
  <c r="BN45" i="58"/>
  <c r="BN22" i="59" s="1"/>
  <c r="BN42" i="58"/>
  <c r="BN19" i="59" s="1"/>
  <c r="BN64" i="58"/>
  <c r="BN66" i="58"/>
  <c r="BN28" i="59" s="1"/>
  <c r="BN65" i="58"/>
  <c r="BN27" i="59" s="1"/>
  <c r="BN43" i="58"/>
  <c r="BN20" i="59" s="1"/>
  <c r="BN29" i="59"/>
  <c r="BN44" i="58"/>
  <c r="BN21" i="59" s="1"/>
  <c r="BN41" i="58"/>
  <c r="BN91" i="58"/>
  <c r="BN93" i="58" s="1"/>
  <c r="BN43" i="59" s="1"/>
  <c r="BN30" i="59"/>
  <c r="BP6" i="58"/>
  <c r="BP118" i="58" s="1"/>
  <c r="BP5" i="59"/>
  <c r="BP4" i="58"/>
  <c r="BP7" i="58"/>
  <c r="BK133" i="58"/>
  <c r="BL130" i="58" s="1"/>
  <c r="BK66" i="59"/>
  <c r="BM79" i="58"/>
  <c r="BM81" i="58" s="1"/>
  <c r="BL41" i="59"/>
  <c r="BL126" i="58"/>
  <c r="BL131" i="58" s="1"/>
  <c r="BL31" i="59"/>
  <c r="BL32" i="59" s="1"/>
  <c r="BK33" i="59"/>
  <c r="BM103" i="58" l="1"/>
  <c r="BM63" i="59" s="1"/>
  <c r="BN101" i="58"/>
  <c r="BP60" i="58"/>
  <c r="BP61" i="58"/>
  <c r="BP56" i="58"/>
  <c r="BP67" i="58" s="1"/>
  <c r="BP57" i="58"/>
  <c r="BP68" i="58" s="1"/>
  <c r="BP14" i="58"/>
  <c r="BP16" i="58"/>
  <c r="BP15" i="58"/>
  <c r="BO56" i="59"/>
  <c r="AX120" i="58"/>
  <c r="AX119" i="58"/>
  <c r="BQ5" i="58"/>
  <c r="BP109" i="58"/>
  <c r="BP112" i="58"/>
  <c r="BO16" i="59"/>
  <c r="BO29" i="58"/>
  <c r="BO64" i="58" s="1"/>
  <c r="BK48" i="59"/>
  <c r="BP7" i="59"/>
  <c r="BP22" i="58"/>
  <c r="BP21" i="58"/>
  <c r="BP20" i="58"/>
  <c r="BN26" i="59"/>
  <c r="BN69" i="58"/>
  <c r="BN18" i="59"/>
  <c r="BN23" i="59" s="1"/>
  <c r="BN24" i="59" s="1"/>
  <c r="BN46" i="58"/>
  <c r="BP6" i="59"/>
  <c r="BP128" i="58"/>
  <c r="BP4" i="59"/>
  <c r="BP88" i="58"/>
  <c r="BP52" i="58"/>
  <c r="BP35" i="58"/>
  <c r="BP51" i="58"/>
  <c r="BP99" i="58"/>
  <c r="BP38" i="58"/>
  <c r="BP77" i="58"/>
  <c r="BP53" i="58"/>
  <c r="BP34" i="58"/>
  <c r="BP37" i="58"/>
  <c r="BP36" i="58"/>
  <c r="BL33" i="59"/>
  <c r="BL36" i="59"/>
  <c r="BL132" i="58"/>
  <c r="BM82" i="58"/>
  <c r="BP28" i="58" l="1"/>
  <c r="BP15" i="59" s="1"/>
  <c r="BP27" i="58"/>
  <c r="BP14" i="59" s="1"/>
  <c r="BO66" i="58"/>
  <c r="BO28" i="59" s="1"/>
  <c r="AX121" i="58"/>
  <c r="AX65" i="59" s="1"/>
  <c r="AX34" i="59"/>
  <c r="AX35" i="59" s="1"/>
  <c r="AX37" i="59" s="1"/>
  <c r="AX145" i="58" s="1"/>
  <c r="AX146" i="58" s="1"/>
  <c r="BP26" i="58"/>
  <c r="BP29" i="58" s="1"/>
  <c r="BO29" i="59"/>
  <c r="BO91" i="58"/>
  <c r="BO93" i="58" s="1"/>
  <c r="BO43" i="59" s="1"/>
  <c r="BO30" i="59"/>
  <c r="BO65" i="58"/>
  <c r="BO27" i="59" s="1"/>
  <c r="BO41" i="58"/>
  <c r="BO18" i="59" s="1"/>
  <c r="BO45" i="58"/>
  <c r="BO22" i="59" s="1"/>
  <c r="BO43" i="58"/>
  <c r="BO20" i="59" s="1"/>
  <c r="BO44" i="58"/>
  <c r="BO21" i="59" s="1"/>
  <c r="BO42" i="58"/>
  <c r="BO19" i="59" s="1"/>
  <c r="BP139" i="58"/>
  <c r="BQ137" i="58" s="1"/>
  <c r="BP67" i="59"/>
  <c r="BN102" i="58"/>
  <c r="BN104" i="58" s="1"/>
  <c r="BN47" i="59" s="1"/>
  <c r="BO26" i="59"/>
  <c r="BQ6" i="58"/>
  <c r="BQ118" i="58" s="1"/>
  <c r="BQ5" i="59"/>
  <c r="BQ4" i="58"/>
  <c r="BQ7" i="58"/>
  <c r="BL133" i="58"/>
  <c r="BL48" i="59" s="1"/>
  <c r="BL66" i="59"/>
  <c r="BN79" i="58"/>
  <c r="BN81" i="58" s="1"/>
  <c r="BM41" i="59"/>
  <c r="BM31" i="59"/>
  <c r="BM32" i="59" s="1"/>
  <c r="BM126" i="58"/>
  <c r="BM131" i="58" s="1"/>
  <c r="BQ61" i="58" l="1"/>
  <c r="BQ60" i="58"/>
  <c r="BQ57" i="58"/>
  <c r="BQ68" i="58" s="1"/>
  <c r="BQ56" i="58"/>
  <c r="BQ67" i="58" s="1"/>
  <c r="BQ16" i="58"/>
  <c r="BQ15" i="58"/>
  <c r="BQ14" i="58"/>
  <c r="AY144" i="58"/>
  <c r="AX57" i="59"/>
  <c r="AX58" i="59" s="1"/>
  <c r="BP13" i="59"/>
  <c r="BP16" i="59" s="1"/>
  <c r="AX122" i="58"/>
  <c r="BR5" i="58"/>
  <c r="BQ109" i="58"/>
  <c r="BQ112" i="58"/>
  <c r="BO46" i="58"/>
  <c r="BP56" i="59"/>
  <c r="BO69" i="58"/>
  <c r="BO23" i="59"/>
  <c r="BO24" i="59" s="1"/>
  <c r="BM130" i="58"/>
  <c r="BO101" i="58"/>
  <c r="BN103" i="58"/>
  <c r="BN63" i="59" s="1"/>
  <c r="BP66" i="58"/>
  <c r="BP28" i="59" s="1"/>
  <c r="BP41" i="58"/>
  <c r="BP64" i="58"/>
  <c r="BP30" i="59"/>
  <c r="BP45" i="58"/>
  <c r="BP22" i="59" s="1"/>
  <c r="BP44" i="58"/>
  <c r="BP21" i="59" s="1"/>
  <c r="BP65" i="58"/>
  <c r="BP27" i="59" s="1"/>
  <c r="BP43" i="58"/>
  <c r="BP20" i="59" s="1"/>
  <c r="BP91" i="58"/>
  <c r="BP93" i="58" s="1"/>
  <c r="BP43" i="59" s="1"/>
  <c r="BP29" i="59"/>
  <c r="BP42" i="58"/>
  <c r="BP19" i="59" s="1"/>
  <c r="BQ7" i="59"/>
  <c r="BQ22" i="58"/>
  <c r="BQ20" i="58"/>
  <c r="BQ21" i="58"/>
  <c r="BQ6" i="59"/>
  <c r="BQ128" i="58"/>
  <c r="BQ4" i="59"/>
  <c r="BQ34" i="58"/>
  <c r="BQ88" i="58"/>
  <c r="BQ51" i="58"/>
  <c r="BQ77" i="58"/>
  <c r="BQ38" i="58"/>
  <c r="BQ99" i="58"/>
  <c r="BQ37" i="58"/>
  <c r="BQ36" i="58"/>
  <c r="BQ35" i="58"/>
  <c r="BQ53" i="58"/>
  <c r="BQ52" i="58"/>
  <c r="BM33" i="59"/>
  <c r="BM36" i="59"/>
  <c r="BM132" i="58"/>
  <c r="BQ27" i="58" l="1"/>
  <c r="BQ14" i="59" s="1"/>
  <c r="BO102" i="58"/>
  <c r="BO104" i="58" s="1"/>
  <c r="BO103" i="58" s="1"/>
  <c r="BO63" i="59" s="1"/>
  <c r="AY117" i="58"/>
  <c r="AX49" i="59"/>
  <c r="AX50" i="59" s="1"/>
  <c r="BQ26" i="58"/>
  <c r="BQ139" i="58"/>
  <c r="BR137" i="58" s="1"/>
  <c r="BQ67" i="59"/>
  <c r="BQ28" i="58"/>
  <c r="BQ15" i="59" s="1"/>
  <c r="BR6" i="58"/>
  <c r="BR118" i="58" s="1"/>
  <c r="BR5" i="59"/>
  <c r="BR4" i="58"/>
  <c r="BR7" i="58"/>
  <c r="BQ13" i="59"/>
  <c r="BP26" i="59"/>
  <c r="BP69" i="58"/>
  <c r="BP18" i="59"/>
  <c r="BP23" i="59" s="1"/>
  <c r="BP24" i="59" s="1"/>
  <c r="BP46" i="58"/>
  <c r="BM133" i="58"/>
  <c r="BM48" i="59" s="1"/>
  <c r="BM66" i="59"/>
  <c r="BN126" i="58"/>
  <c r="BN131" i="58" s="1"/>
  <c r="BN31" i="59"/>
  <c r="BN32" i="59" s="1"/>
  <c r="BN82" i="58"/>
  <c r="BR61" i="58" l="1"/>
  <c r="BR60" i="58"/>
  <c r="BR57" i="58"/>
  <c r="BR68" i="58" s="1"/>
  <c r="BR56" i="58"/>
  <c r="BR67" i="58" s="1"/>
  <c r="BR14" i="58"/>
  <c r="BR16" i="58"/>
  <c r="BR15" i="58"/>
  <c r="BO47" i="59"/>
  <c r="BP101" i="58"/>
  <c r="BQ56" i="59"/>
  <c r="AY120" i="58"/>
  <c r="AY119" i="58"/>
  <c r="BR6" i="59"/>
  <c r="BR109" i="58"/>
  <c r="BR112" i="58"/>
  <c r="BP102" i="58"/>
  <c r="BP104" i="58" s="1"/>
  <c r="BQ101" i="58" s="1"/>
  <c r="BQ16" i="59"/>
  <c r="G41" i="59"/>
  <c r="G57" i="59"/>
  <c r="G48" i="59"/>
  <c r="H41" i="59"/>
  <c r="H48" i="59"/>
  <c r="H47" i="59"/>
  <c r="H57" i="59"/>
  <c r="I47" i="59"/>
  <c r="I41" i="59"/>
  <c r="I48" i="59"/>
  <c r="BQ29" i="58"/>
  <c r="BQ91" i="58" s="1"/>
  <c r="BQ93" i="58" s="1"/>
  <c r="BQ43" i="59" s="1"/>
  <c r="BR7" i="59"/>
  <c r="BR22" i="58"/>
  <c r="BR21" i="58"/>
  <c r="BR20" i="58"/>
  <c r="BR128" i="58"/>
  <c r="BR4" i="59"/>
  <c r="BR99" i="58"/>
  <c r="BR53" i="58"/>
  <c r="BR52" i="58"/>
  <c r="BR36" i="58"/>
  <c r="BR38" i="58"/>
  <c r="BR88" i="58"/>
  <c r="BR37" i="58"/>
  <c r="BR35" i="58"/>
  <c r="BR77" i="58"/>
  <c r="BR51" i="58"/>
  <c r="BR34" i="58"/>
  <c r="H56" i="59"/>
  <c r="I56" i="59"/>
  <c r="H49" i="59"/>
  <c r="G49" i="59"/>
  <c r="G56" i="59"/>
  <c r="H43" i="59"/>
  <c r="I43" i="59"/>
  <c r="G43" i="59"/>
  <c r="G47" i="59"/>
  <c r="BN130" i="58"/>
  <c r="BN33" i="59"/>
  <c r="BO79" i="58"/>
  <c r="BO81" i="58" s="1"/>
  <c r="BN41" i="59"/>
  <c r="BN36" i="59"/>
  <c r="BN132" i="58"/>
  <c r="BQ45" i="58" l="1"/>
  <c r="BQ22" i="59" s="1"/>
  <c r="BP103" i="58"/>
  <c r="BP63" i="59" s="1"/>
  <c r="BP47" i="59"/>
  <c r="BQ44" i="58"/>
  <c r="BQ21" i="59" s="1"/>
  <c r="BQ43" i="58"/>
  <c r="BQ20" i="59" s="1"/>
  <c r="AY121" i="58"/>
  <c r="AY122" i="58" s="1"/>
  <c r="AY34" i="59"/>
  <c r="AY35" i="59" s="1"/>
  <c r="AY37" i="59" s="1"/>
  <c r="AY145" i="58" s="1"/>
  <c r="AY146" i="58" s="1"/>
  <c r="AY65" i="59"/>
  <c r="BQ30" i="59"/>
  <c r="BQ42" i="58"/>
  <c r="BQ19" i="59" s="1"/>
  <c r="BQ66" i="58"/>
  <c r="BQ28" i="59" s="1"/>
  <c r="BQ65" i="58"/>
  <c r="BQ27" i="59" s="1"/>
  <c r="BQ64" i="58"/>
  <c r="BQ26" i="59" s="1"/>
  <c r="BQ41" i="58"/>
  <c r="BQ18" i="59" s="1"/>
  <c r="BQ29" i="59"/>
  <c r="BR139" i="58"/>
  <c r="BR56" i="59" s="1"/>
  <c r="J56" i="59" s="1"/>
  <c r="BR67" i="59"/>
  <c r="J67" i="59" s="1"/>
  <c r="G67" i="59"/>
  <c r="H67" i="59"/>
  <c r="I67" i="59"/>
  <c r="BR28" i="58"/>
  <c r="BR15" i="59" s="1"/>
  <c r="J15" i="59" s="1"/>
  <c r="G58" i="59"/>
  <c r="G50" i="59"/>
  <c r="H50" i="59"/>
  <c r="H58" i="59"/>
  <c r="BR27" i="58"/>
  <c r="BR14" i="59" s="1"/>
  <c r="BR26" i="58"/>
  <c r="G65" i="59"/>
  <c r="H65" i="59"/>
  <c r="G14" i="59"/>
  <c r="G34" i="59"/>
  <c r="H34" i="59"/>
  <c r="G15" i="59"/>
  <c r="H14" i="59"/>
  <c r="H13" i="59"/>
  <c r="I14" i="59"/>
  <c r="I13" i="59"/>
  <c r="H15" i="59"/>
  <c r="I15" i="59"/>
  <c r="I22" i="59"/>
  <c r="I18" i="59"/>
  <c r="I27" i="59"/>
  <c r="H28" i="59"/>
  <c r="H27" i="59"/>
  <c r="H21" i="59"/>
  <c r="I30" i="59"/>
  <c r="H30" i="59"/>
  <c r="H22" i="59"/>
  <c r="I28" i="59"/>
  <c r="H29" i="59"/>
  <c r="H26" i="59"/>
  <c r="H18" i="59"/>
  <c r="H19" i="59"/>
  <c r="I29" i="59"/>
  <c r="I21" i="59"/>
  <c r="I20" i="59"/>
  <c r="H20" i="59"/>
  <c r="I26" i="59"/>
  <c r="J14" i="59"/>
  <c r="I19" i="59"/>
  <c r="G63" i="59"/>
  <c r="I63" i="59"/>
  <c r="BR13" i="59"/>
  <c r="J13" i="59" s="1"/>
  <c r="BN133" i="58"/>
  <c r="BN48" i="59" s="1"/>
  <c r="BN66" i="59"/>
  <c r="BO82" i="58"/>
  <c r="BQ23" i="59" l="1"/>
  <c r="BQ24" i="59" s="1"/>
  <c r="BR29" i="58"/>
  <c r="BR29" i="59" s="1"/>
  <c r="BQ46" i="58"/>
  <c r="AZ117" i="58"/>
  <c r="AY49" i="59"/>
  <c r="AY50" i="59" s="1"/>
  <c r="AZ144" i="58"/>
  <c r="AY57" i="59"/>
  <c r="AY58" i="59" s="1"/>
  <c r="BQ69" i="58"/>
  <c r="BQ102" i="58" s="1"/>
  <c r="BQ104" i="58" s="1"/>
  <c r="BQ103" i="58" s="1"/>
  <c r="BQ63" i="59" s="1"/>
  <c r="H16" i="59"/>
  <c r="H23" i="59" s="1"/>
  <c r="H24" i="59" s="1"/>
  <c r="I16" i="59"/>
  <c r="BR45" i="58"/>
  <c r="BR22" i="59" s="1"/>
  <c r="BR66" i="58"/>
  <c r="BR28" i="59" s="1"/>
  <c r="BR91" i="58"/>
  <c r="BR93" i="58" s="1"/>
  <c r="BR43" i="59" s="1"/>
  <c r="J43" i="59" s="1"/>
  <c r="BR30" i="59"/>
  <c r="BR41" i="58"/>
  <c r="BR65" i="58"/>
  <c r="BR27" i="59" s="1"/>
  <c r="J16" i="59"/>
  <c r="BR16" i="59"/>
  <c r="G13" i="59"/>
  <c r="G16" i="59" s="1"/>
  <c r="BO130" i="58"/>
  <c r="BO126" i="58"/>
  <c r="BO131" i="58" s="1"/>
  <c r="BO31" i="59"/>
  <c r="BO32" i="59" s="1"/>
  <c r="BP79" i="58"/>
  <c r="BP81" i="58" s="1"/>
  <c r="BO41" i="59"/>
  <c r="BR42" i="58" l="1"/>
  <c r="BR19" i="59" s="1"/>
  <c r="J19" i="59" s="1"/>
  <c r="BR44" i="58"/>
  <c r="BR21" i="59" s="1"/>
  <c r="BR64" i="58"/>
  <c r="BR43" i="58"/>
  <c r="BR20" i="59" s="1"/>
  <c r="AZ120" i="58"/>
  <c r="AZ119" i="58"/>
  <c r="BR101" i="58"/>
  <c r="BQ47" i="59"/>
  <c r="G28" i="59"/>
  <c r="J28" i="59"/>
  <c r="BR26" i="59"/>
  <c r="BR69" i="58"/>
  <c r="G22" i="59"/>
  <c r="J22" i="59"/>
  <c r="G20" i="59"/>
  <c r="J20" i="59"/>
  <c r="G19" i="59"/>
  <c r="G29" i="59"/>
  <c r="J29" i="59"/>
  <c r="G27" i="59"/>
  <c r="J27" i="59"/>
  <c r="BR18" i="59"/>
  <c r="BR46" i="58"/>
  <c r="I23" i="59"/>
  <c r="I24" i="59" s="1"/>
  <c r="G21" i="59"/>
  <c r="J21" i="59"/>
  <c r="G30" i="59"/>
  <c r="J30" i="59"/>
  <c r="BO33" i="59"/>
  <c r="BO36" i="59"/>
  <c r="BO132" i="58"/>
  <c r="BR23" i="59" l="1"/>
  <c r="BR24" i="59" s="1"/>
  <c r="AZ121" i="58"/>
  <c r="AZ122" i="58" s="1"/>
  <c r="AZ34" i="59"/>
  <c r="BR102" i="58"/>
  <c r="BR104" i="58" s="1"/>
  <c r="BR47" i="59" s="1"/>
  <c r="J47" i="59" s="1"/>
  <c r="G18" i="59"/>
  <c r="G23" i="59" s="1"/>
  <c r="G24" i="59" s="1"/>
  <c r="J18" i="59"/>
  <c r="J23" i="59" s="1"/>
  <c r="J24" i="59" s="1"/>
  <c r="G26" i="59"/>
  <c r="J26" i="59"/>
  <c r="BO133" i="58"/>
  <c r="BP130" i="58" s="1"/>
  <c r="BO66" i="59"/>
  <c r="BP126" i="58"/>
  <c r="BP131" i="58" s="1"/>
  <c r="BP31" i="59"/>
  <c r="BP32" i="59" s="1"/>
  <c r="BP82" i="58"/>
  <c r="AZ65" i="59" l="1"/>
  <c r="BA117" i="58"/>
  <c r="AZ49" i="59"/>
  <c r="AZ50" i="59" s="1"/>
  <c r="AZ35" i="59"/>
  <c r="AZ37" i="59" s="1"/>
  <c r="AZ145" i="58" s="1"/>
  <c r="AZ146" i="58" s="1"/>
  <c r="BR103" i="58"/>
  <c r="BR63" i="59" s="1"/>
  <c r="J63" i="59" s="1"/>
  <c r="BO48" i="59"/>
  <c r="H63" i="59"/>
  <c r="BP33" i="59"/>
  <c r="BQ79" i="58"/>
  <c r="BQ81" i="58" s="1"/>
  <c r="BP41" i="59"/>
  <c r="BP36" i="59"/>
  <c r="BP132" i="58"/>
  <c r="BA144" i="58" l="1"/>
  <c r="AZ57" i="59"/>
  <c r="AZ58" i="59" s="1"/>
  <c r="BA120" i="58"/>
  <c r="BA119" i="58"/>
  <c r="BP133" i="58"/>
  <c r="BP48" i="59" s="1"/>
  <c r="BP66" i="59"/>
  <c r="BQ82" i="58"/>
  <c r="BQ130" i="58" l="1"/>
  <c r="BA121" i="58"/>
  <c r="BA122" i="58" s="1"/>
  <c r="BA34" i="59"/>
  <c r="BQ126" i="58"/>
  <c r="BQ131" i="58" s="1"/>
  <c r="BQ31" i="59"/>
  <c r="BQ32" i="59" s="1"/>
  <c r="BR79" i="58"/>
  <c r="BR81" i="58" s="1"/>
  <c r="BQ41" i="59"/>
  <c r="G64" i="59" l="1"/>
  <c r="H64" i="59"/>
  <c r="I64" i="59"/>
  <c r="J64" i="59"/>
  <c r="BB117" i="58"/>
  <c r="BA49" i="59"/>
  <c r="BA50" i="59" s="1"/>
  <c r="BA65" i="59"/>
  <c r="BA35" i="59"/>
  <c r="BA37" i="59" s="1"/>
  <c r="BA145" i="58" s="1"/>
  <c r="BA146" i="58" s="1"/>
  <c r="BQ33" i="59"/>
  <c r="BR82" i="58"/>
  <c r="BR41" i="59" s="1"/>
  <c r="J41" i="59" s="1"/>
  <c r="E32" i="60" s="1"/>
  <c r="BQ36" i="59"/>
  <c r="BQ132" i="58"/>
  <c r="BA57" i="59" l="1"/>
  <c r="BA58" i="59" s="1"/>
  <c r="BB144" i="58"/>
  <c r="BB120" i="58"/>
  <c r="BB119" i="58"/>
  <c r="BQ133" i="58"/>
  <c r="BQ48" i="59" s="1"/>
  <c r="BQ66" i="59"/>
  <c r="BR126" i="58"/>
  <c r="BR131" i="58" s="1"/>
  <c r="BR31" i="59"/>
  <c r="BB121" i="58" l="1"/>
  <c r="BB65" i="59" s="1"/>
  <c r="BB34" i="59"/>
  <c r="BB122" i="58"/>
  <c r="BR130" i="58"/>
  <c r="BR36" i="59"/>
  <c r="BR132" i="58"/>
  <c r="BR32" i="59"/>
  <c r="G31" i="59"/>
  <c r="G32" i="59" s="1"/>
  <c r="H31" i="59"/>
  <c r="H32" i="59" s="1"/>
  <c r="I31" i="59"/>
  <c r="I32" i="59" s="1"/>
  <c r="J31" i="59"/>
  <c r="J32" i="59" s="1"/>
  <c r="BC117" i="58" l="1"/>
  <c r="BB49" i="59"/>
  <c r="BB50" i="59" s="1"/>
  <c r="BB35" i="59"/>
  <c r="BB37" i="59" s="1"/>
  <c r="BB145" i="58" s="1"/>
  <c r="BB146" i="58" s="1"/>
  <c r="BR133" i="58"/>
  <c r="BR48" i="59" s="1"/>
  <c r="J48" i="59" s="1"/>
  <c r="BR66" i="59"/>
  <c r="J33" i="59"/>
  <c r="H35" i="59"/>
  <c r="H33" i="59"/>
  <c r="I33" i="59"/>
  <c r="BR33" i="59"/>
  <c r="G33" i="59"/>
  <c r="G35" i="59"/>
  <c r="G36" i="59"/>
  <c r="H36" i="59"/>
  <c r="I36" i="59"/>
  <c r="J36" i="59"/>
  <c r="BB57" i="59" l="1"/>
  <c r="BB58" i="59" s="1"/>
  <c r="BC144" i="58"/>
  <c r="BC120" i="58"/>
  <c r="BC119" i="58"/>
  <c r="G66" i="59"/>
  <c r="H66" i="59"/>
  <c r="I66" i="59"/>
  <c r="J66" i="59"/>
  <c r="H37" i="59"/>
  <c r="H76" i="59" s="1"/>
  <c r="G37" i="59"/>
  <c r="G76" i="59" s="1"/>
  <c r="BC121" i="58" l="1"/>
  <c r="BC65" i="59" s="1"/>
  <c r="BC34" i="59"/>
  <c r="BC35" i="59" l="1"/>
  <c r="BC37" i="59" s="1"/>
  <c r="BC145" i="58" s="1"/>
  <c r="BC146" i="58" s="1"/>
  <c r="BC122" i="58"/>
  <c r="X90" i="58"/>
  <c r="X92" i="58" s="1"/>
  <c r="X62" i="59" s="1"/>
  <c r="X68" i="59" s="1"/>
  <c r="BD117" i="58" l="1"/>
  <c r="BC49" i="59"/>
  <c r="BC50" i="59" s="1"/>
  <c r="BD144" i="58"/>
  <c r="BC57" i="59"/>
  <c r="BC58" i="59" s="1"/>
  <c r="X71" i="59"/>
  <c r="Y90" i="58"/>
  <c r="Y92" i="58" s="1"/>
  <c r="Y62" i="59" s="1"/>
  <c r="Y68" i="59" s="1"/>
  <c r="AI90" i="58"/>
  <c r="AI92" i="58" s="1"/>
  <c r="AI62" i="59" s="1"/>
  <c r="AI68" i="59" s="1"/>
  <c r="BD120" i="58" l="1"/>
  <c r="BD119" i="58"/>
  <c r="Y70" i="59"/>
  <c r="Y71" i="59" s="1"/>
  <c r="X44" i="59"/>
  <c r="AJ90" i="58"/>
  <c r="AJ92" i="58" s="1"/>
  <c r="AJ62" i="59" s="1"/>
  <c r="AJ68" i="59" s="1"/>
  <c r="Z90" i="58"/>
  <c r="Z92" i="58" s="1"/>
  <c r="Z62" i="59" s="1"/>
  <c r="Z68" i="59" s="1"/>
  <c r="AU90" i="58"/>
  <c r="AU92" i="58" s="1"/>
  <c r="AU62" i="59" s="1"/>
  <c r="AU68" i="59" s="1"/>
  <c r="X45" i="59" l="1"/>
  <c r="X52" i="59" s="1"/>
  <c r="X54" i="59" s="1"/>
  <c r="BD121" i="58"/>
  <c r="BD122" i="58" s="1"/>
  <c r="BD34" i="59"/>
  <c r="Y44" i="59"/>
  <c r="Y45" i="59" s="1"/>
  <c r="Y52" i="59" s="1"/>
  <c r="Y54" i="59" s="1"/>
  <c r="Z70" i="59"/>
  <c r="Z71" i="59" s="1"/>
  <c r="AV90" i="58"/>
  <c r="AV92" i="58" s="1"/>
  <c r="AV62" i="59" s="1"/>
  <c r="AV68" i="59" s="1"/>
  <c r="AA90" i="58"/>
  <c r="AA92" i="58" s="1"/>
  <c r="AA62" i="59" s="1"/>
  <c r="AA68" i="59" s="1"/>
  <c r="AK90" i="58"/>
  <c r="AK92" i="58" s="1"/>
  <c r="AK62" i="59" s="1"/>
  <c r="AK68" i="59" s="1"/>
  <c r="BG90" i="58"/>
  <c r="BG92" i="58" s="1"/>
  <c r="BG62" i="59" s="1"/>
  <c r="BE117" i="58" l="1"/>
  <c r="BD49" i="59"/>
  <c r="BD50" i="59" s="1"/>
  <c r="BD35" i="59"/>
  <c r="BD37" i="59" s="1"/>
  <c r="BD145" i="58" s="1"/>
  <c r="BD146" i="58" s="1"/>
  <c r="BD65" i="59"/>
  <c r="AA70" i="59"/>
  <c r="Z44" i="59"/>
  <c r="Z45" i="59" s="1"/>
  <c r="Z52" i="59" s="1"/>
  <c r="Z54" i="59" s="1"/>
  <c r="BH90" i="58"/>
  <c r="BH92" i="58" s="1"/>
  <c r="BH62" i="59" s="1"/>
  <c r="AL90" i="58"/>
  <c r="AL92" i="58" s="1"/>
  <c r="AL62" i="59" s="1"/>
  <c r="AL68" i="59" s="1"/>
  <c r="AB90" i="58"/>
  <c r="AB92" i="58" s="1"/>
  <c r="AB62" i="59" s="1"/>
  <c r="AB68" i="59" s="1"/>
  <c r="AW90" i="58"/>
  <c r="AW92" i="58" s="1"/>
  <c r="AW62" i="59" s="1"/>
  <c r="AW68" i="59" s="1"/>
  <c r="BE144" i="58" l="1"/>
  <c r="BD57" i="59"/>
  <c r="BD58" i="59" s="1"/>
  <c r="BE120" i="58"/>
  <c r="BE119" i="58"/>
  <c r="AA71" i="59"/>
  <c r="AA44" i="59" s="1"/>
  <c r="AA45" i="59" s="1"/>
  <c r="AA52" i="59" s="1"/>
  <c r="AA54" i="59" s="1"/>
  <c r="AC90" i="58"/>
  <c r="AC92" i="58" s="1"/>
  <c r="AC62" i="59" s="1"/>
  <c r="AC68" i="59" s="1"/>
  <c r="AM90" i="58"/>
  <c r="AM92" i="58" s="1"/>
  <c r="AM62" i="59" s="1"/>
  <c r="AM68" i="59" s="1"/>
  <c r="AX90" i="58"/>
  <c r="AX92" i="58" s="1"/>
  <c r="AX62" i="59" s="1"/>
  <c r="AX68" i="59" s="1"/>
  <c r="BI90" i="58"/>
  <c r="BI92" i="58" s="1"/>
  <c r="BI62" i="59" s="1"/>
  <c r="BE121" i="58" l="1"/>
  <c r="BE122" i="58" s="1"/>
  <c r="BE34" i="59"/>
  <c r="BE35" i="59" s="1"/>
  <c r="BE37" i="59" s="1"/>
  <c r="BE145" i="58" s="1"/>
  <c r="BE146" i="58" s="1"/>
  <c r="AB70" i="59"/>
  <c r="AB71" i="59" s="1"/>
  <c r="AC70" i="59" s="1"/>
  <c r="AC71" i="59" s="1"/>
  <c r="AN90" i="58"/>
  <c r="AN92" i="58" s="1"/>
  <c r="AN62" i="59" s="1"/>
  <c r="AN68" i="59" s="1"/>
  <c r="BJ90" i="58"/>
  <c r="BJ92" i="58" s="1"/>
  <c r="BJ62" i="59" s="1"/>
  <c r="AY90" i="58"/>
  <c r="AY92" i="58" s="1"/>
  <c r="AY62" i="59" s="1"/>
  <c r="AY68" i="59" s="1"/>
  <c r="AD90" i="58"/>
  <c r="AD92" i="58" s="1"/>
  <c r="AD62" i="59" s="1"/>
  <c r="AD68" i="59" s="1"/>
  <c r="BF117" i="58" l="1"/>
  <c r="BE49" i="59"/>
  <c r="BE50" i="59" s="1"/>
  <c r="BE57" i="59"/>
  <c r="BE58" i="59" s="1"/>
  <c r="BF144" i="58"/>
  <c r="BE65" i="59"/>
  <c r="AB44" i="59"/>
  <c r="AB45" i="59" s="1"/>
  <c r="AB52" i="59" s="1"/>
  <c r="AB54" i="59" s="1"/>
  <c r="AD70" i="59"/>
  <c r="AD71" i="59" s="1"/>
  <c r="AC44" i="59"/>
  <c r="AC45" i="59" s="1"/>
  <c r="AC52" i="59" s="1"/>
  <c r="AC54" i="59" s="1"/>
  <c r="AE90" i="58"/>
  <c r="AE92" i="58" s="1"/>
  <c r="AE62" i="59" s="1"/>
  <c r="AE68" i="59" s="1"/>
  <c r="AZ90" i="58"/>
  <c r="AZ92" i="58" s="1"/>
  <c r="AZ62" i="59" s="1"/>
  <c r="AZ68" i="59" s="1"/>
  <c r="BK90" i="58"/>
  <c r="BK92" i="58" s="1"/>
  <c r="BK62" i="59" s="1"/>
  <c r="AO90" i="58"/>
  <c r="AO92" i="58" s="1"/>
  <c r="AO62" i="59" s="1"/>
  <c r="AO68" i="59" s="1"/>
  <c r="BF120" i="58" l="1"/>
  <c r="BF119" i="58"/>
  <c r="AE70" i="59"/>
  <c r="AE71" i="59" s="1"/>
  <c r="AD44" i="59"/>
  <c r="AD45" i="59" s="1"/>
  <c r="AD52" i="59" s="1"/>
  <c r="AD54" i="59" s="1"/>
  <c r="AP90" i="58"/>
  <c r="AP92" i="58" s="1"/>
  <c r="AP62" i="59" s="1"/>
  <c r="AP68" i="59" s="1"/>
  <c r="BL90" i="58"/>
  <c r="BL92" i="58" s="1"/>
  <c r="BL62" i="59" s="1"/>
  <c r="BA90" i="58"/>
  <c r="BA92" i="58" s="1"/>
  <c r="BA62" i="59" s="1"/>
  <c r="BA68" i="59" s="1"/>
  <c r="AF90" i="58"/>
  <c r="AF92" i="58" s="1"/>
  <c r="AF62" i="59" s="1"/>
  <c r="AF68" i="59" s="1"/>
  <c r="BF121" i="58" l="1"/>
  <c r="BF65" i="59" s="1"/>
  <c r="BF34" i="59"/>
  <c r="BF35" i="59" s="1"/>
  <c r="BF37" i="59" s="1"/>
  <c r="BF145" i="58" s="1"/>
  <c r="BF146" i="58" s="1"/>
  <c r="AF70" i="59"/>
  <c r="AF71" i="59" s="1"/>
  <c r="AE44" i="59"/>
  <c r="AE45" i="59" s="1"/>
  <c r="AE52" i="59" s="1"/>
  <c r="AE54" i="59" s="1"/>
  <c r="BM90" i="58"/>
  <c r="BM92" i="58" s="1"/>
  <c r="BM62" i="59" s="1"/>
  <c r="AG90" i="58"/>
  <c r="AG92" i="58" s="1"/>
  <c r="AG62" i="59" s="1"/>
  <c r="AG68" i="59" s="1"/>
  <c r="BB90" i="58"/>
  <c r="BB92" i="58" s="1"/>
  <c r="BB62" i="59" s="1"/>
  <c r="BB68" i="59" s="1"/>
  <c r="AQ90" i="58"/>
  <c r="AQ92" i="58" s="1"/>
  <c r="AQ62" i="59" s="1"/>
  <c r="AQ68" i="59" s="1"/>
  <c r="BF122" i="58" l="1"/>
  <c r="BG117" i="58" s="1"/>
  <c r="BG144" i="58"/>
  <c r="BF57" i="59"/>
  <c r="AF44" i="59"/>
  <c r="AF45" i="59" s="1"/>
  <c r="AF52" i="59" s="1"/>
  <c r="AF54" i="59" s="1"/>
  <c r="AG70" i="59"/>
  <c r="AG71" i="59" s="1"/>
  <c r="AR90" i="58"/>
  <c r="AR92" i="58" s="1"/>
  <c r="AR62" i="59" s="1"/>
  <c r="AR68" i="59" s="1"/>
  <c r="BC90" i="58"/>
  <c r="BC92" i="58" s="1"/>
  <c r="BC62" i="59" s="1"/>
  <c r="BC68" i="59" s="1"/>
  <c r="AH90" i="58"/>
  <c r="AH92" i="58" s="1"/>
  <c r="AH62" i="59" s="1"/>
  <c r="AH68" i="59" s="1"/>
  <c r="BN90" i="58"/>
  <c r="BN92" i="58" s="1"/>
  <c r="BN62" i="59" s="1"/>
  <c r="BF49" i="59" l="1"/>
  <c r="BF50" i="59" s="1"/>
  <c r="BG120" i="58"/>
  <c r="BG119" i="58"/>
  <c r="BF58" i="59"/>
  <c r="I57" i="59"/>
  <c r="I58" i="59" s="1"/>
  <c r="AG44" i="59"/>
  <c r="AG45" i="59" s="1"/>
  <c r="AG52" i="59" s="1"/>
  <c r="AG54" i="59" s="1"/>
  <c r="AH70" i="59"/>
  <c r="AH71" i="59" s="1"/>
  <c r="BO90" i="58"/>
  <c r="BO92" i="58" s="1"/>
  <c r="BO62" i="59" s="1"/>
  <c r="BD90" i="58"/>
  <c r="BD92" i="58" s="1"/>
  <c r="BD62" i="59" s="1"/>
  <c r="BD68" i="59" s="1"/>
  <c r="AS90" i="58"/>
  <c r="AS92" i="58" s="1"/>
  <c r="AS62" i="59" s="1"/>
  <c r="AS68" i="59" s="1"/>
  <c r="I49" i="59" l="1"/>
  <c r="I50" i="59" s="1"/>
  <c r="BG121" i="58"/>
  <c r="BG65" i="59" s="1"/>
  <c r="BG34" i="59"/>
  <c r="AI70" i="59"/>
  <c r="AI71" i="59" s="1"/>
  <c r="AH44" i="59"/>
  <c r="AT90" i="58"/>
  <c r="AT92" i="58" s="1"/>
  <c r="AT62" i="59" s="1"/>
  <c r="AT68" i="59" s="1"/>
  <c r="BE90" i="58"/>
  <c r="BE92" i="58" s="1"/>
  <c r="BE62" i="59" s="1"/>
  <c r="BE68" i="59" s="1"/>
  <c r="BP90" i="58"/>
  <c r="BP92" i="58" s="1"/>
  <c r="BP62" i="59" s="1"/>
  <c r="BG68" i="59" l="1"/>
  <c r="BG35" i="59"/>
  <c r="BG37" i="59" s="1"/>
  <c r="BG145" i="58" s="1"/>
  <c r="BG146" i="58" s="1"/>
  <c r="BG122" i="58"/>
  <c r="G44" i="59"/>
  <c r="AH45" i="59"/>
  <c r="AH52" i="59" s="1"/>
  <c r="AH54" i="59" s="1"/>
  <c r="AJ70" i="59"/>
  <c r="AJ71" i="59" s="1"/>
  <c r="AI44" i="59"/>
  <c r="AI45" i="59" s="1"/>
  <c r="AI52" i="59" s="1"/>
  <c r="AI54" i="59" s="1"/>
  <c r="BQ90" i="58"/>
  <c r="BQ92" i="58" s="1"/>
  <c r="BQ62" i="59" s="1"/>
  <c r="BF90" i="58"/>
  <c r="BF92" i="58" s="1"/>
  <c r="BF62" i="59" s="1"/>
  <c r="BF68" i="59" s="1"/>
  <c r="BH117" i="58" l="1"/>
  <c r="BG49" i="59"/>
  <c r="BG50" i="59" s="1"/>
  <c r="BG57" i="59"/>
  <c r="BG58" i="59" s="1"/>
  <c r="BH144" i="58"/>
  <c r="AK70" i="59"/>
  <c r="AK71" i="59" s="1"/>
  <c r="AJ44" i="59"/>
  <c r="AJ45" i="59" s="1"/>
  <c r="AJ52" i="59" s="1"/>
  <c r="AJ54" i="59" s="1"/>
  <c r="G45" i="59"/>
  <c r="G52" i="59" s="1"/>
  <c r="G54" i="59" s="1"/>
  <c r="G75" i="59" s="1"/>
  <c r="BR90" i="58"/>
  <c r="BR92" i="58" s="1"/>
  <c r="BR62" i="59" s="1"/>
  <c r="BH120" i="58" l="1"/>
  <c r="BH119" i="58"/>
  <c r="G62" i="59"/>
  <c r="H62" i="59"/>
  <c r="H68" i="59" s="1"/>
  <c r="I62" i="59"/>
  <c r="J62" i="59"/>
  <c r="AL70" i="59"/>
  <c r="AL71" i="59" s="1"/>
  <c r="AK44" i="59"/>
  <c r="AK45" i="59" s="1"/>
  <c r="AK52" i="59" s="1"/>
  <c r="AK54" i="59" s="1"/>
  <c r="BH121" i="58" l="1"/>
  <c r="BH65" i="59" s="1"/>
  <c r="BH34" i="59"/>
  <c r="G68" i="59"/>
  <c r="G71" i="59" s="1"/>
  <c r="AM70" i="59"/>
  <c r="AM71" i="59" s="1"/>
  <c r="AL44" i="59"/>
  <c r="AL45" i="59" s="1"/>
  <c r="AL52" i="59" s="1"/>
  <c r="AL54" i="59" s="1"/>
  <c r="BH68" i="59" l="1"/>
  <c r="BH35" i="59"/>
  <c r="BH37" i="59" s="1"/>
  <c r="BH145" i="58" s="1"/>
  <c r="BH146" i="58" s="1"/>
  <c r="BH122" i="58"/>
  <c r="G77" i="59"/>
  <c r="H70" i="59"/>
  <c r="H71" i="59" s="1"/>
  <c r="I70" i="59" s="1"/>
  <c r="AN70" i="59"/>
  <c r="AN71" i="59" s="1"/>
  <c r="AM44" i="59"/>
  <c r="AM45" i="59" s="1"/>
  <c r="AM52" i="59" s="1"/>
  <c r="AM54" i="59" s="1"/>
  <c r="BI144" i="58" l="1"/>
  <c r="BH57" i="59"/>
  <c r="BH58" i="59" s="1"/>
  <c r="BI117" i="58"/>
  <c r="BH49" i="59"/>
  <c r="BH50" i="59" s="1"/>
  <c r="AO70" i="59"/>
  <c r="AO71" i="59" s="1"/>
  <c r="AN44" i="59"/>
  <c r="AN45" i="59" s="1"/>
  <c r="AN52" i="59" s="1"/>
  <c r="AN54" i="59" s="1"/>
  <c r="BI120" i="58" l="1"/>
  <c r="BI119" i="58"/>
  <c r="AO44" i="59"/>
  <c r="AO45" i="59" s="1"/>
  <c r="AO52" i="59" s="1"/>
  <c r="AO54" i="59" s="1"/>
  <c r="AP70" i="59"/>
  <c r="AP71" i="59" s="1"/>
  <c r="BI121" i="58" l="1"/>
  <c r="BI122" i="58" s="1"/>
  <c r="BI34" i="59"/>
  <c r="AQ70" i="59"/>
  <c r="AQ71" i="59" s="1"/>
  <c r="AP44" i="59"/>
  <c r="AP45" i="59" s="1"/>
  <c r="AP52" i="59" s="1"/>
  <c r="AP54" i="59" s="1"/>
  <c r="BJ117" i="58" l="1"/>
  <c r="BI49" i="59"/>
  <c r="BI50" i="59" s="1"/>
  <c r="BI65" i="59"/>
  <c r="BI35" i="59"/>
  <c r="BI37" i="59" s="1"/>
  <c r="BI145" i="58" s="1"/>
  <c r="BI146" i="58" s="1"/>
  <c r="AR70" i="59"/>
  <c r="AR71" i="59" s="1"/>
  <c r="AQ44" i="59"/>
  <c r="AQ45" i="59" s="1"/>
  <c r="AQ52" i="59" s="1"/>
  <c r="AQ54" i="59" s="1"/>
  <c r="BI57" i="59" l="1"/>
  <c r="BI58" i="59" s="1"/>
  <c r="BJ144" i="58"/>
  <c r="BI68" i="59"/>
  <c r="BJ120" i="58"/>
  <c r="BJ119" i="58"/>
  <c r="AS70" i="59"/>
  <c r="AS71" i="59" s="1"/>
  <c r="AR44" i="59"/>
  <c r="AR45" i="59" s="1"/>
  <c r="AR52" i="59" s="1"/>
  <c r="AR54" i="59" s="1"/>
  <c r="BJ121" i="58" l="1"/>
  <c r="BJ122" i="58" s="1"/>
  <c r="BJ34" i="59"/>
  <c r="AT70" i="59"/>
  <c r="AT71" i="59" s="1"/>
  <c r="AS44" i="59"/>
  <c r="AS45" i="59" s="1"/>
  <c r="AS52" i="59" s="1"/>
  <c r="AS54" i="59" s="1"/>
  <c r="BJ65" i="59" l="1"/>
  <c r="BJ68" i="59" s="1"/>
  <c r="BK117" i="58"/>
  <c r="BJ49" i="59"/>
  <c r="BJ50" i="59" s="1"/>
  <c r="BJ35" i="59"/>
  <c r="BJ37" i="59" s="1"/>
  <c r="BJ145" i="58" s="1"/>
  <c r="BJ146" i="58" s="1"/>
  <c r="AU70" i="59"/>
  <c r="AU71" i="59" s="1"/>
  <c r="AT44" i="59"/>
  <c r="BK144" i="58" l="1"/>
  <c r="BJ57" i="59"/>
  <c r="BJ58" i="59" s="1"/>
  <c r="BK120" i="58"/>
  <c r="BK119" i="58"/>
  <c r="AV70" i="59"/>
  <c r="AV71" i="59" s="1"/>
  <c r="AU44" i="59"/>
  <c r="AU45" i="59" s="1"/>
  <c r="AU52" i="59" s="1"/>
  <c r="AU54" i="59" s="1"/>
  <c r="H44" i="59"/>
  <c r="AT45" i="59"/>
  <c r="AT52" i="59" s="1"/>
  <c r="AT54" i="59" s="1"/>
  <c r="BK121" i="58" l="1"/>
  <c r="BK122" i="58" s="1"/>
  <c r="BK34" i="59"/>
  <c r="H77" i="59"/>
  <c r="H45" i="59"/>
  <c r="H52" i="59" s="1"/>
  <c r="H54" i="59" s="1"/>
  <c r="H75" i="59" s="1"/>
  <c r="AW70" i="59"/>
  <c r="AW71" i="59" s="1"/>
  <c r="AV44" i="59"/>
  <c r="AV45" i="59" s="1"/>
  <c r="AV52" i="59" s="1"/>
  <c r="AV54" i="59" s="1"/>
  <c r="BK65" i="59" l="1"/>
  <c r="BK68" i="59" s="1"/>
  <c r="BL117" i="58"/>
  <c r="BK49" i="59"/>
  <c r="BK50" i="59" s="1"/>
  <c r="BK35" i="59"/>
  <c r="BK37" i="59" s="1"/>
  <c r="BK145" i="58" s="1"/>
  <c r="BK146" i="58" s="1"/>
  <c r="AW44" i="59"/>
  <c r="AW45" i="59" s="1"/>
  <c r="AW52" i="59" s="1"/>
  <c r="AW54" i="59" s="1"/>
  <c r="AX70" i="59"/>
  <c r="AX71" i="59" s="1"/>
  <c r="BL144" i="58" l="1"/>
  <c r="BK57" i="59"/>
  <c r="BK58" i="59" s="1"/>
  <c r="BL120" i="58"/>
  <c r="BL119" i="58"/>
  <c r="AX44" i="59"/>
  <c r="AX45" i="59" s="1"/>
  <c r="AX52" i="59" s="1"/>
  <c r="AX54" i="59" s="1"/>
  <c r="AY70" i="59"/>
  <c r="AY71" i="59" s="1"/>
  <c r="BL121" i="58" l="1"/>
  <c r="BL65" i="59" s="1"/>
  <c r="BL68" i="59" s="1"/>
  <c r="BL34" i="59"/>
  <c r="BL35" i="59" s="1"/>
  <c r="BL37" i="59" s="1"/>
  <c r="BL145" i="58" s="1"/>
  <c r="BL146" i="58" s="1"/>
  <c r="AZ70" i="59"/>
  <c r="AZ71" i="59" s="1"/>
  <c r="AY44" i="59"/>
  <c r="AY45" i="59" s="1"/>
  <c r="AY52" i="59" s="1"/>
  <c r="AY54" i="59" s="1"/>
  <c r="BL57" i="59" l="1"/>
  <c r="BL58" i="59" s="1"/>
  <c r="BM144" i="58"/>
  <c r="BL122" i="58"/>
  <c r="BA70" i="59"/>
  <c r="BA71" i="59" s="1"/>
  <c r="AZ44" i="59"/>
  <c r="AZ45" i="59" s="1"/>
  <c r="AZ52" i="59" s="1"/>
  <c r="AZ54" i="59" s="1"/>
  <c r="BM117" i="58" l="1"/>
  <c r="BL49" i="59"/>
  <c r="BL50" i="59" s="1"/>
  <c r="BB70" i="59"/>
  <c r="BB71" i="59" s="1"/>
  <c r="BA44" i="59"/>
  <c r="BA45" i="59" s="1"/>
  <c r="BA52" i="59" s="1"/>
  <c r="BA54" i="59" s="1"/>
  <c r="BM120" i="58" l="1"/>
  <c r="BM119" i="58"/>
  <c r="BB44" i="59"/>
  <c r="BB45" i="59" s="1"/>
  <c r="BB52" i="59" s="1"/>
  <c r="BB54" i="59" s="1"/>
  <c r="BC70" i="59"/>
  <c r="BC71" i="59" s="1"/>
  <c r="BM121" i="58" l="1"/>
  <c r="BM122" i="58" s="1"/>
  <c r="BM34" i="59"/>
  <c r="BM35" i="59" s="1"/>
  <c r="BM37" i="59" s="1"/>
  <c r="BM145" i="58" s="1"/>
  <c r="BM146" i="58" s="1"/>
  <c r="BD70" i="59"/>
  <c r="BD71" i="59" s="1"/>
  <c r="BC44" i="59"/>
  <c r="BC45" i="59" s="1"/>
  <c r="BC52" i="59" s="1"/>
  <c r="BC54" i="59" s="1"/>
  <c r="BN117" i="58" l="1"/>
  <c r="BM49" i="59"/>
  <c r="BM50" i="59" s="1"/>
  <c r="BM57" i="59"/>
  <c r="BM58" i="59" s="1"/>
  <c r="BN144" i="58"/>
  <c r="BM65" i="59"/>
  <c r="BM68" i="59" s="1"/>
  <c r="BD44" i="59"/>
  <c r="BD45" i="59" s="1"/>
  <c r="BD52" i="59" s="1"/>
  <c r="BD54" i="59" s="1"/>
  <c r="BE70" i="59"/>
  <c r="BE71" i="59" s="1"/>
  <c r="BN120" i="58" l="1"/>
  <c r="BN119" i="58"/>
  <c r="BE44" i="59"/>
  <c r="BE45" i="59" s="1"/>
  <c r="BE52" i="59" s="1"/>
  <c r="BE54" i="59" s="1"/>
  <c r="BF70" i="59"/>
  <c r="BF71" i="59" s="1"/>
  <c r="BN121" i="58" l="1"/>
  <c r="BN122" i="58" s="1"/>
  <c r="BN34" i="59"/>
  <c r="BN35" i="59" s="1"/>
  <c r="BN37" i="59" s="1"/>
  <c r="BN145" i="58" s="1"/>
  <c r="BN146" i="58" s="1"/>
  <c r="BG70" i="59"/>
  <c r="BG71" i="59" s="1"/>
  <c r="BF44" i="59"/>
  <c r="BN65" i="59" l="1"/>
  <c r="BN68" i="59" s="1"/>
  <c r="BO117" i="58"/>
  <c r="BN49" i="59"/>
  <c r="BN50" i="59" s="1"/>
  <c r="BO144" i="58"/>
  <c r="BN57" i="59"/>
  <c r="BN58" i="59" s="1"/>
  <c r="BF45" i="59"/>
  <c r="BF52" i="59" s="1"/>
  <c r="BF54" i="59" s="1"/>
  <c r="I44" i="59"/>
  <c r="BG44" i="59"/>
  <c r="BG45" i="59" s="1"/>
  <c r="BG52" i="59" s="1"/>
  <c r="BG54" i="59" s="1"/>
  <c r="BH70" i="59"/>
  <c r="BH71" i="59" s="1"/>
  <c r="BO120" i="58" l="1"/>
  <c r="BO119" i="58"/>
  <c r="BH44" i="59"/>
  <c r="BH45" i="59" s="1"/>
  <c r="BH52" i="59" s="1"/>
  <c r="BH54" i="59" s="1"/>
  <c r="BI70" i="59"/>
  <c r="BI71" i="59" s="1"/>
  <c r="I45" i="59"/>
  <c r="I52" i="59" s="1"/>
  <c r="I54" i="59" s="1"/>
  <c r="I75" i="59" s="1"/>
  <c r="BO121" i="58" l="1"/>
  <c r="BO122" i="58" s="1"/>
  <c r="BO34" i="59"/>
  <c r="BO35" i="59" s="1"/>
  <c r="BO37" i="59" s="1"/>
  <c r="BO145" i="58" s="1"/>
  <c r="BO146" i="58" s="1"/>
  <c r="BJ70" i="59"/>
  <c r="BJ71" i="59" s="1"/>
  <c r="BI44" i="59"/>
  <c r="BI45" i="59" s="1"/>
  <c r="BI52" i="59" s="1"/>
  <c r="BI54" i="59" s="1"/>
  <c r="BO65" i="59" l="1"/>
  <c r="BO68" i="59" s="1"/>
  <c r="BP117" i="58"/>
  <c r="BO49" i="59"/>
  <c r="BO50" i="59" s="1"/>
  <c r="BP144" i="58"/>
  <c r="BO57" i="59"/>
  <c r="BO58" i="59" s="1"/>
  <c r="BK70" i="59"/>
  <c r="BK71" i="59" s="1"/>
  <c r="BJ44" i="59"/>
  <c r="BJ45" i="59" s="1"/>
  <c r="BJ52" i="59" s="1"/>
  <c r="BJ54" i="59" s="1"/>
  <c r="BP120" i="58" l="1"/>
  <c r="BP119" i="58"/>
  <c r="BL70" i="59"/>
  <c r="BL71" i="59" s="1"/>
  <c r="BK44" i="59"/>
  <c r="BK45" i="59" s="1"/>
  <c r="BK52" i="59" s="1"/>
  <c r="BK54" i="59" s="1"/>
  <c r="BP121" i="58" l="1"/>
  <c r="BP122" i="58" s="1"/>
  <c r="BP34" i="59"/>
  <c r="BP35" i="59" s="1"/>
  <c r="BP37" i="59" s="1"/>
  <c r="BP145" i="58" s="1"/>
  <c r="BP146" i="58" s="1"/>
  <c r="BM70" i="59"/>
  <c r="BM71" i="59" s="1"/>
  <c r="BL44" i="59"/>
  <c r="BL45" i="59" s="1"/>
  <c r="BL52" i="59" s="1"/>
  <c r="BL54" i="59" s="1"/>
  <c r="BP65" i="59" l="1"/>
  <c r="BP68" i="59" s="1"/>
  <c r="BQ117" i="58"/>
  <c r="BP49" i="59"/>
  <c r="BP50" i="59" s="1"/>
  <c r="BQ144" i="58"/>
  <c r="BP57" i="59"/>
  <c r="BP58" i="59" s="1"/>
  <c r="BN70" i="59"/>
  <c r="BN71" i="59" s="1"/>
  <c r="BM44" i="59"/>
  <c r="BM45" i="59" s="1"/>
  <c r="BM52" i="59" s="1"/>
  <c r="BM54" i="59" s="1"/>
  <c r="BQ120" i="58" l="1"/>
  <c r="BQ119" i="58"/>
  <c r="BO70" i="59"/>
  <c r="BO71" i="59" s="1"/>
  <c r="BN44" i="59"/>
  <c r="BN45" i="59" s="1"/>
  <c r="BN52" i="59" s="1"/>
  <c r="BN54" i="59" s="1"/>
  <c r="BQ121" i="58" l="1"/>
  <c r="BQ122" i="58" s="1"/>
  <c r="BQ34" i="59"/>
  <c r="BQ35" i="59" s="1"/>
  <c r="BQ37" i="59" s="1"/>
  <c r="BQ145" i="58" s="1"/>
  <c r="BQ146" i="58" s="1"/>
  <c r="BP70" i="59"/>
  <c r="BP71" i="59" s="1"/>
  <c r="BO44" i="59"/>
  <c r="BO45" i="59" s="1"/>
  <c r="BO52" i="59" s="1"/>
  <c r="BO54" i="59" s="1"/>
  <c r="BQ65" i="59" l="1"/>
  <c r="BQ68" i="59" s="1"/>
  <c r="BR117" i="58"/>
  <c r="BQ49" i="59"/>
  <c r="BQ50" i="59" s="1"/>
  <c r="BQ57" i="59"/>
  <c r="BQ58" i="59" s="1"/>
  <c r="BR144" i="58"/>
  <c r="BQ70" i="59"/>
  <c r="BP44" i="59"/>
  <c r="BP45" i="59" s="1"/>
  <c r="BP52" i="59" s="1"/>
  <c r="BP54" i="59" s="1"/>
  <c r="BQ71" i="59" l="1"/>
  <c r="BR70" i="59" s="1"/>
  <c r="BR120" i="58"/>
  <c r="BR119" i="58"/>
  <c r="BQ44" i="59" l="1"/>
  <c r="BQ45" i="59" s="1"/>
  <c r="BQ52" i="59" s="1"/>
  <c r="BQ54" i="59" s="1"/>
  <c r="BR121" i="58"/>
  <c r="BR122" i="58" s="1"/>
  <c r="BR49" i="59" s="1"/>
  <c r="BR34" i="59"/>
  <c r="J49" i="59" l="1"/>
  <c r="J50" i="59" s="1"/>
  <c r="BR50" i="59"/>
  <c r="BR35" i="59"/>
  <c r="BR37" i="59" s="1"/>
  <c r="BR145" i="58" s="1"/>
  <c r="BR146" i="58" s="1"/>
  <c r="BR57" i="59" s="1"/>
  <c r="I34" i="59"/>
  <c r="I35" i="59" s="1"/>
  <c r="I37" i="59" s="1"/>
  <c r="I76" i="59" s="1"/>
  <c r="J34" i="59"/>
  <c r="J35" i="59" s="1"/>
  <c r="J37" i="59" s="1"/>
  <c r="BR65" i="59"/>
  <c r="I65" i="59" l="1"/>
  <c r="I68" i="59" s="1"/>
  <c r="I71" i="59" s="1"/>
  <c r="BR68" i="59"/>
  <c r="J65" i="59"/>
  <c r="J68" i="59" s="1"/>
  <c r="BR58" i="59"/>
  <c r="J57" i="59"/>
  <c r="E33" i="60" s="1"/>
  <c r="BR71" i="59" l="1"/>
  <c r="BR44" i="59" s="1"/>
  <c r="E35" i="60" s="1" a="1"/>
  <c r="E35" i="60" s="1"/>
  <c r="E34" i="60"/>
  <c r="J58" i="59"/>
  <c r="J76" i="59"/>
  <c r="J44" i="59"/>
  <c r="J45" i="59" s="1"/>
  <c r="J52" i="59" s="1"/>
  <c r="J54" i="59" s="1"/>
  <c r="BR45" i="59"/>
  <c r="BR52" i="59" s="1"/>
  <c r="BR54" i="59" s="1"/>
  <c r="J70" i="59"/>
  <c r="J71" i="59" s="1"/>
  <c r="I77" i="59"/>
  <c r="J75" i="59" l="1"/>
  <c r="J77" i="5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<sst xmlns="http://schemas.openxmlformats.org/spreadsheetml/2006/main" count="630" uniqueCount="255">
  <si>
    <t>What is the purpose of a financial model?</t>
  </si>
  <si>
    <t>Why are multiple versions of a model bad?</t>
  </si>
  <si>
    <t>How can a scenario manager help?</t>
  </si>
  <si>
    <t>What is a "Sensitivity" input?</t>
  </si>
  <si>
    <t>Most variables are not independent…</t>
  </si>
  <si>
    <t>Live</t>
  </si>
  <si>
    <t>Variable</t>
  </si>
  <si>
    <t>CoS% Y1</t>
  </si>
  <si>
    <t>CoS% Y2</t>
  </si>
  <si>
    <t>CoS% Y3</t>
  </si>
  <si>
    <t>CoS% Y4</t>
  </si>
  <si>
    <t>Interest Rate Y1</t>
  </si>
  <si>
    <t>Interest Rate Y2</t>
  </si>
  <si>
    <t>Interest Rate Y3</t>
  </si>
  <si>
    <t>Interest Rate Y4</t>
  </si>
  <si>
    <t>[%]</t>
  </si>
  <si>
    <t>Revenue Y1</t>
  </si>
  <si>
    <t>Revenue Y2</t>
  </si>
  <si>
    <t>Revenue Y3</t>
  </si>
  <si>
    <t>Revenue Y4</t>
  </si>
  <si>
    <t>[£'000]</t>
  </si>
  <si>
    <t>Units</t>
  </si>
  <si>
    <t>Scenario Name</t>
  </si>
  <si>
    <t>Base Case</t>
  </si>
  <si>
    <t>Upside</t>
  </si>
  <si>
    <t>Downside</t>
  </si>
  <si>
    <t>GFC</t>
  </si>
  <si>
    <t>[text]</t>
  </si>
  <si>
    <t>Selected Scenario</t>
  </si>
  <si>
    <t>Moon Shot</t>
  </si>
  <si>
    <t>Step 1 - Build model with normal inputs</t>
  </si>
  <si>
    <t>Step 2 - Decide which ones will be input via scenario manager</t>
  </si>
  <si>
    <t>Step 3 - Build scenario manager sheet</t>
  </si>
  <si>
    <t>Step 4 - Link the original inputs to the scenario manager outputs</t>
  </si>
  <si>
    <t>Step 5 - Test</t>
  </si>
  <si>
    <t>Year</t>
  </si>
  <si>
    <t>P&amp;L</t>
  </si>
  <si>
    <t>Revenue</t>
  </si>
  <si>
    <t>Gross Margin</t>
  </si>
  <si>
    <t>EBIT</t>
  </si>
  <si>
    <t>PBT</t>
  </si>
  <si>
    <t>Tax</t>
  </si>
  <si>
    <t>PAT</t>
  </si>
  <si>
    <t>Balance Sheet</t>
  </si>
  <si>
    <t>Fixed Assets</t>
  </si>
  <si>
    <t>Debtors</t>
  </si>
  <si>
    <t>Cash</t>
  </si>
  <si>
    <t>Current Assets</t>
  </si>
  <si>
    <t>Creditors</t>
  </si>
  <si>
    <t>Loans</t>
  </si>
  <si>
    <t>Net Current Assets</t>
  </si>
  <si>
    <t>Net Assets</t>
  </si>
  <si>
    <t>Retained Earnings</t>
  </si>
  <si>
    <t>Shareholders Funds</t>
  </si>
  <si>
    <t>Cashflow</t>
  </si>
  <si>
    <t>Cash b/f</t>
  </si>
  <si>
    <t>Receipts from Debtors</t>
  </si>
  <si>
    <t>Payment to Creditors</t>
  </si>
  <si>
    <t>Payment to Loans</t>
  </si>
  <si>
    <t>Payment to Tax</t>
  </si>
  <si>
    <t>Net Cashflow</t>
  </si>
  <si>
    <t>Cash c/f</t>
  </si>
  <si>
    <t>Year 1</t>
  </si>
  <si>
    <t>Year 2</t>
  </si>
  <si>
    <t>Year 3</t>
  </si>
  <si>
    <t>Year 4</t>
  </si>
  <si>
    <t>Input Assumptions</t>
  </si>
  <si>
    <t>Gross Margin Pct</t>
  </si>
  <si>
    <t>EBIT Pct</t>
  </si>
  <si>
    <t>Debtors Days</t>
  </si>
  <si>
    <t>Creditors Days</t>
  </si>
  <si>
    <t>Capital Drawdown</t>
  </si>
  <si>
    <t>Interest</t>
  </si>
  <si>
    <t>Financial Statements</t>
  </si>
  <si>
    <t>Workings</t>
  </si>
  <si>
    <t>Depreciation</t>
  </si>
  <si>
    <t>Working Capital</t>
  </si>
  <si>
    <t>Loan</t>
  </si>
  <si>
    <t>Depreciation Rate</t>
  </si>
  <si>
    <t>Sales</t>
  </si>
  <si>
    <t>Costs</t>
  </si>
  <si>
    <t>Capital Drawn</t>
  </si>
  <si>
    <t>Capital Repaid</t>
  </si>
  <si>
    <t>Interest Charged</t>
  </si>
  <si>
    <t>Interest Paid</t>
  </si>
  <si>
    <t>Charge</t>
  </si>
  <si>
    <t>Tax Rate</t>
  </si>
  <si>
    <t>Checks</t>
  </si>
  <si>
    <t>Balance Sheet Balances</t>
  </si>
  <si>
    <t>Reserves matches P&amp;L</t>
  </si>
  <si>
    <t>Cashflow matches balance Sheet</t>
  </si>
  <si>
    <t>Reserves</t>
  </si>
  <si>
    <t>Profit in period</t>
  </si>
  <si>
    <t>Timeline</t>
  </si>
  <si>
    <t/>
  </si>
  <si>
    <t>Too much nesting</t>
  </si>
  <si>
    <t>Data tables can be slow</t>
  </si>
  <si>
    <t>Too many variables</t>
  </si>
  <si>
    <t>P&amp;L Assumptions</t>
  </si>
  <si>
    <t>Current Liabilities</t>
  </si>
  <si>
    <t>The information provided by RSM Corporate Finance LLP (“we,” “us” or “our”) in this file is for general informational purposes only. All information contained is provided in good faith, however we make no representation or warranty of any kind, express or implied, regarding the accuracy, adequacy, validity, reliability, availability or completeness of any information contained in this file.
Under no circumstance shall we have any liability to you for any loss or damage of any kind incurred as a result of the use of this file or reliance on any information provided in this file. Your use of the this file and your reliance on any information contained therin is solely at your own risk.</t>
  </si>
  <si>
    <t>Revenue 1</t>
  </si>
  <si>
    <t>Revenue 2</t>
  </si>
  <si>
    <t>Revenue 3</t>
  </si>
  <si>
    <t>January</t>
  </si>
  <si>
    <t>February</t>
  </si>
  <si>
    <t>March</t>
  </si>
  <si>
    <t>April</t>
  </si>
  <si>
    <t>May</t>
  </si>
  <si>
    <t>June</t>
  </si>
  <si>
    <t>July</t>
  </si>
  <si>
    <t>August</t>
  </si>
  <si>
    <t>September</t>
  </si>
  <si>
    <t>October</t>
  </si>
  <si>
    <t>November</t>
  </si>
  <si>
    <t>December</t>
  </si>
  <si>
    <t>Seasonality</t>
  </si>
  <si>
    <t>Check</t>
  </si>
  <si>
    <t>Period</t>
  </si>
  <si>
    <t>Start Date</t>
  </si>
  <si>
    <t>End Date</t>
  </si>
  <si>
    <t>£'000</t>
  </si>
  <si>
    <t>Revenue Call Ups</t>
  </si>
  <si>
    <t>Revenue Seasonality</t>
  </si>
  <si>
    <t>Revenue Calculated</t>
  </si>
  <si>
    <t>Total Revenue</t>
  </si>
  <si>
    <t>COS</t>
  </si>
  <si>
    <t>COS %</t>
  </si>
  <si>
    <t xml:space="preserve">CoS 1 </t>
  </si>
  <si>
    <t xml:space="preserve">CoS 2 </t>
  </si>
  <si>
    <t>CoS 3</t>
  </si>
  <si>
    <t>CoS 4</t>
  </si>
  <si>
    <t>CoS 5</t>
  </si>
  <si>
    <t>COS Calculated</t>
  </si>
  <si>
    <t>Total COS</t>
  </si>
  <si>
    <t>Overheads Calculated</t>
  </si>
  <si>
    <t>[% of Revenue]</t>
  </si>
  <si>
    <t xml:space="preserve">Overhead 1 </t>
  </si>
  <si>
    <t>Overhead 2</t>
  </si>
  <si>
    <t>Overhead 3</t>
  </si>
  <si>
    <t>Overhead 4</t>
  </si>
  <si>
    <t>Overhead 5</t>
  </si>
  <si>
    <t>Overhead %</t>
  </si>
  <si>
    <t>Total Overheads</t>
  </si>
  <si>
    <t>Fixed Assets b/f</t>
  </si>
  <si>
    <t>Fixed Assets c/f</t>
  </si>
  <si>
    <t>Creditor Days</t>
  </si>
  <si>
    <t xml:space="preserve">COS 1 </t>
  </si>
  <si>
    <t>COS 2</t>
  </si>
  <si>
    <t>COS 3</t>
  </si>
  <si>
    <t>COS 4</t>
  </si>
  <si>
    <t>COS 5</t>
  </si>
  <si>
    <t>Overhead 1</t>
  </si>
  <si>
    <t>Share Capital</t>
  </si>
  <si>
    <t>Days in Period</t>
  </si>
  <si>
    <t>Trade Debtor Days</t>
  </si>
  <si>
    <t>Movement in Period</t>
  </si>
  <si>
    <t>First Forecast Month</t>
  </si>
  <si>
    <t>OB Period</t>
  </si>
  <si>
    <t>Movement in Share Capital</t>
  </si>
  <si>
    <t>Capital Drawdown Date</t>
  </si>
  <si>
    <t>Annual Interest Rate</t>
  </si>
  <si>
    <t>Maturity Date</t>
  </si>
  <si>
    <t>Drawdown Date</t>
  </si>
  <si>
    <t>Period Count</t>
  </si>
  <si>
    <t>Annual Interest</t>
  </si>
  <si>
    <t>Monthly Interest</t>
  </si>
  <si>
    <t>Amount</t>
  </si>
  <si>
    <t>Period Start</t>
  </si>
  <si>
    <t>Period End</t>
  </si>
  <si>
    <t>Calendar Month</t>
  </si>
  <si>
    <t>Rounding</t>
  </si>
  <si>
    <t>Agenda</t>
  </si>
  <si>
    <t>Part 1 - Background</t>
  </si>
  <si>
    <t>Implementation Plan</t>
  </si>
  <si>
    <t>Data Tables</t>
  </si>
  <si>
    <t>Pitfalls</t>
  </si>
  <si>
    <t>Conclusion</t>
  </si>
  <si>
    <t>Q+A</t>
  </si>
  <si>
    <t>Introduction to Scenarios in Excel Models</t>
  </si>
  <si>
    <t>Images</t>
  </si>
  <si>
    <t>Basic Image</t>
  </si>
  <si>
    <t>Basic Image Labelled</t>
  </si>
  <si>
    <t>Part 2 - Demo</t>
  </si>
  <si>
    <t>Creating Scenario Manager</t>
  </si>
  <si>
    <t>Linking Inputs to Scenario Manager</t>
  </si>
  <si>
    <t>Conditional Formatting</t>
  </si>
  <si>
    <t>Part 3 - Conclusion</t>
  </si>
  <si>
    <t>Inputs</t>
  </si>
  <si>
    <t>Calculations</t>
  </si>
  <si>
    <t>Outputs</t>
  </si>
  <si>
    <t>Dashboard</t>
  </si>
  <si>
    <t>Form Controls</t>
  </si>
  <si>
    <t>Default Values</t>
  </si>
  <si>
    <t>Basic Model Overview</t>
  </si>
  <si>
    <t>Questions and Answers</t>
  </si>
  <si>
    <t>Excels built in Scenario Manager?</t>
  </si>
  <si>
    <t>CAPEX</t>
  </si>
  <si>
    <t>Overhead £</t>
  </si>
  <si>
    <t>Overhead Seasonality</t>
  </si>
  <si>
    <t>CAPEX £</t>
  </si>
  <si>
    <t>CAPEX Seasonality</t>
  </si>
  <si>
    <t>Payment to CAPEX</t>
  </si>
  <si>
    <t>Implementation plan</t>
  </si>
  <si>
    <t>&lt;</t>
  </si>
  <si>
    <t>Traditional Build</t>
  </si>
  <si>
    <t>Modular Build</t>
  </si>
  <si>
    <t>Modular + Int</t>
  </si>
  <si>
    <t>Build Profile</t>
  </si>
  <si>
    <t>[Text]</t>
  </si>
  <si>
    <t>Traditional</t>
  </si>
  <si>
    <t>Modular</t>
  </si>
  <si>
    <t>Month</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</si>
  <si>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</si>
  <si>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</si>
  <si>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</si>
  <si>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</si>
  <si>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</si>
  <si>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</si>
  <si>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</si>
  <si>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</si>
  <si>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</si>
  <si>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</si>
  <si>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</si>
  <si>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</si>
  <si>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</si>
  <si>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</si>
  <si>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</si>
  <si>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</si>
  <si>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</si>
  <si>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</si>
  <si>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</si>
  <si>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</si>
  <si>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</si>
  <si>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</si>
  <si>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</si>
  <si>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</si>
  <si>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Cashflow Profiles</t>
  </si>
  <si>
    <t>Options</t>
  </si>
  <si>
    <t>Spare 1</t>
  </si>
  <si>
    <t>Spare 2</t>
  </si>
  <si>
    <t>Spare 3</t>
  </si>
  <si>
    <t>Selected</t>
  </si>
  <si>
    <t>Default Values and Conditional Formatting</t>
  </si>
  <si>
    <t>Nested Scenarios Control</t>
  </si>
  <si>
    <t>Nested Scenarios Sub Sheet</t>
  </si>
  <si>
    <t>Nesting</t>
  </si>
  <si>
    <t>Base</t>
  </si>
  <si>
    <t>In House</t>
  </si>
  <si>
    <t>Cloud</t>
  </si>
  <si>
    <t>Selected Scenario Num</t>
  </si>
  <si>
    <t>[£]</t>
  </si>
  <si>
    <t>FA Y5</t>
  </si>
  <si>
    <t>RE Y5</t>
  </si>
  <si>
    <t>IRR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</si>
</sst>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0.00_);_(* \(#,##0.00\);_(* &quot;-&quot;??_);_(@_)"/>
    <numFmt numFmtId="165" formatCode="_(&quot;£&quot;* #,##0.00_);_(&quot;£&quot;* \(#,##0.00\);_(&quot;£&quot;* &quot;-&quot;??_);_(@_)"/>
    <numFmt numFmtId="166" formatCode="#,##0_);\(#,##0\);\-_)"/>
    <numFmt numFmtId="167" formatCode="#,##0\ ;\(#,##0\);\-\ "/>
    <numFmt numFmtId="168" formatCode="0.0%\ ;\(0.0%\);\-\ "/>
    <numFmt numFmtId="169" formatCode="_-* #,##0.00_-;\(#,##0.00\);_-* &quot;-&quot;??_-;_-@_-"/>
  </numFmts>
  <fonts count="23" x14ac:knownFonts="1">
    <font>
      <sz val="10"/>
      <color theme="1"/>
      <name val="Calibri"/>
      <family val="2"/>
      <scheme val="minor"/>
    </font>
    <font>
      <sz val="8"/>
      <color rgb="FF002138"/>
      <name val="Calibri"/>
      <family val="2"/>
    </font>
    <font>
      <sz val="10"/>
      <color rgb="FF002138"/>
      <name val="Calibri"/>
      <family val="2"/>
    </font>
    <font>
      <sz val="10"/>
      <color rgb="FF000000"/>
      <name val="Calibri"/>
      <family val="2"/>
      <scheme val="minor"/>
    </font>
    <font>
      <b/>
      <sz val="12"/>
      <color rgb="FFFFFFFF"/>
      <name val="Calibri"/>
      <family val="2"/>
    </font>
    <font>
      <b/>
      <sz val="10"/>
      <color rgb="FFFFFFFF"/>
      <name val="Calibri"/>
      <family val="2"/>
    </font>
    <font>
      <b/>
      <sz val="10"/>
      <color rgb="FF63666A"/>
      <name val="Calibri"/>
      <family val="2"/>
      <scheme val="minor"/>
    </font>
    <font>
      <b/>
      <sz val="10"/>
      <color rgb="FF002138"/>
      <name val="Calibri"/>
      <family val="2"/>
      <scheme val="minor"/>
    </font>
    <font>
      <sz val="9"/>
      <color rgb="FF002138"/>
      <name val="Calibri"/>
      <family val="2"/>
    </font>
    <font>
      <sz val="10"/>
      <color rgb="FF0000FF"/>
      <name val="Calibri"/>
      <family val="2"/>
      <scheme val="minor"/>
    </font>
    <font>
      <i/>
      <sz val="10"/>
      <color rgb="FF00AEEF"/>
      <name val="Calibri"/>
      <family val="2"/>
      <scheme val="minor"/>
    </font>
    <font>
      <sz val="10"/>
      <color theme="1"/>
      <name val="Calibri"/>
      <family val="2"/>
      <scheme val="minor"/>
    </font>
    <font>
      <sz val="10"/>
      <color rgb="FF002060"/>
      <name val="Calibri"/>
      <family val="2"/>
      <scheme val="minor"/>
    </font>
    <font>
      <b/>
      <sz val="10"/>
      <color theme="1"/>
      <name val="Calibri"/>
      <family val="2"/>
      <scheme val="minor"/>
    </font>
    <font>
      <b/>
      <sz val="10"/>
      <color theme="9"/>
      <name val="Calibri"/>
      <family val="2"/>
      <scheme val="minor"/>
    </font>
    <font>
      <sz val="8"/>
      <name val="Calibri"/>
      <family val="2"/>
      <scheme val="minor"/>
    </font>
    <font>
      <i/>
      <sz val="10"/>
      <color theme="0" tint="-0.34998626667073579"/>
      <name val="Calibri"/>
      <family val="2"/>
      <scheme val="minor"/>
    </font>
    <font>
      <b/>
      <sz val="8"/>
      <color rgb="FF002138"/>
      <name val="Calibri"/>
      <family val="2"/>
    </font>
    <font>
      <sz val="10"/>
      <color rgb="FFFF0000"/>
      <name val="Calibri"/>
      <family val="2"/>
      <scheme val="minor"/>
    </font>
    <font>
      <b/>
      <sz val="10"/>
      <color theme="5"/>
      <name val="Calibri"/>
      <family val="2"/>
      <scheme val="minor"/>
    </font>
    <font>
      <sz val="11"/>
      <color theme="0"/>
      <name val="Calibri"/>
      <family val="2"/>
      <scheme val="minor"/>
    </font>
    <font>
      <b/>
      <sz val="10"/>
      <color theme="7"/>
      <name val="Calibri"/>
      <family val="2"/>
      <scheme val="minor"/>
    </font>
    <font>
      <sz val="10"/>
      <color theme="7"/>
      <name val="Calibri"/>
      <family val="2"/>
      <scheme val="minor"/>
    </font>
  </fonts>
  <fills count="22">
    <fill>
      <patternFill patternType="none"/>
    </fill>
    <fill>
      <patternFill patternType="gray125"/>
    </fill>
    <fill>
      <patternFill patternType="solid">
        <fgColor rgb="FFECF0F4"/>
        <bgColor indexed="64"/>
      </patternFill>
    </fill>
    <fill>
      <patternFill patternType="solid">
        <fgColor rgb="FFE2EDD7"/>
        <bgColor indexed="64"/>
      </patternFill>
    </fill>
    <fill>
      <patternFill patternType="solid">
        <fgColor rgb="FFC7EEC0"/>
        <bgColor indexed="64"/>
      </patternFill>
    </fill>
    <fill>
      <patternFill patternType="solid">
        <fgColor rgb="FF009CDE"/>
        <bgColor indexed="64"/>
      </patternFill>
    </fill>
    <fill>
      <patternFill patternType="solid">
        <fgColor rgb="FF66C3EB"/>
        <bgColor indexed="64"/>
      </patternFill>
    </fill>
    <fill>
      <patternFill patternType="solid">
        <fgColor rgb="FFB7B9BA"/>
        <bgColor indexed="64"/>
      </patternFill>
    </fill>
    <fill>
      <patternFill patternType="solid">
        <fgColor rgb="FF8BC385"/>
        <bgColor indexed="64"/>
      </patternFill>
    </fill>
    <fill>
      <patternFill patternType="solid">
        <fgColor rgb="FFCCEBF8"/>
        <bgColor indexed="64"/>
      </patternFill>
    </fill>
    <fill>
      <patternFill patternType="solid">
        <fgColor rgb="FFE7E7E8"/>
        <bgColor indexed="64"/>
      </patternFill>
    </fill>
    <fill>
      <patternFill patternType="solid">
        <fgColor rgb="FFF4FB93"/>
        <bgColor indexed="64"/>
      </patternFill>
    </fill>
    <fill>
      <patternFill patternType="solid">
        <fgColor rgb="FFFFFFD2"/>
        <bgColor indexed="64"/>
      </patternFill>
    </fill>
    <fill>
      <patternFill patternType="solid">
        <fgColor rgb="FFE7F7FE"/>
        <bgColor indexed="64"/>
      </patternFill>
    </fill>
    <fill>
      <patternFill patternType="solid">
        <fgColor rgb="FFAFDBFF"/>
        <bgColor indexed="64"/>
      </patternFill>
    </fill>
    <fill>
      <patternFill patternType="mediumGray">
        <bgColor rgb="FFBFBFBF"/>
      </patternFill>
    </fill>
    <fill>
      <patternFill patternType="solid">
        <fgColor theme="2"/>
        <bgColor indexed="64"/>
      </patternFill>
    </fill>
    <fill>
      <patternFill patternType="solid">
        <fgColor rgb="FFFFFFCC"/>
      </patternFill>
    </fill>
    <fill>
      <patternFill patternType="solid">
        <fgColor theme="5"/>
      </patternFill>
    </fill>
    <fill>
      <patternFill patternType="solid">
        <fgColor theme="7"/>
      </patternFill>
    </fill>
    <fill>
      <patternFill patternType="solid">
        <fgColor theme="9"/>
      </patternFill>
    </fill>
    <fill>
      <patternFill patternType="solid">
        <fgColor theme="7"/>
        <bgColor indexed="64"/>
      </patternFill>
    </fill>
  </fills>
  <borders count="14">
    <border>
      <left/>
      <right/>
      <top/>
      <bottom/>
      <diagonal/>
    </border>
    <border>
      <left style="hair">
        <color rgb="FF0082B3"/>
      </left>
      <right style="hair">
        <color rgb="FF0082B3"/>
      </right>
      <top style="hair">
        <color rgb="FF0082B3"/>
      </top>
      <bottom style="hair">
        <color rgb="FF0082B3"/>
      </bottom>
      <diagonal/>
    </border>
    <border>
      <left style="hair">
        <color rgb="FF0082B3"/>
      </left>
      <right style="hair">
        <color rgb="FF0082B3"/>
      </right>
      <top style="thin">
        <color rgb="FF0082B3"/>
      </top>
      <bottom style="hair">
        <color rgb="FF0082B3"/>
      </bottom>
      <diagonal/>
    </border>
    <border>
      <left style="hair">
        <color rgb="FF33B9F2"/>
      </left>
      <right style="hair">
        <color rgb="FF33B9F2"/>
      </right>
      <top style="hair">
        <color rgb="FF33B9F2"/>
      </top>
      <bottom style="hair">
        <color rgb="FF33B9F2"/>
      </bottom>
      <diagonal/>
    </border>
    <border>
      <left style="hair">
        <color rgb="FF498105"/>
      </left>
      <right style="hair">
        <color rgb="FF498105"/>
      </right>
      <top style="hair">
        <color rgb="FF498105"/>
      </top>
      <bottom style="hair">
        <color rgb="FF498105"/>
      </bottom>
      <diagonal/>
    </border>
    <border>
      <left style="thin">
        <color rgb="FF009CDE"/>
      </left>
      <right/>
      <top style="thin">
        <color rgb="FF009CDE"/>
      </top>
      <bottom style="thin">
        <color rgb="FF009CDE"/>
      </bottom>
      <diagonal/>
    </border>
    <border>
      <left style="thin">
        <color rgb="FF66C3EB"/>
      </left>
      <right/>
      <top style="thin">
        <color rgb="FF66C3EB"/>
      </top>
      <bottom style="thin">
        <color rgb="FF66C3EB"/>
      </bottom>
      <diagonal/>
    </border>
    <border>
      <left style="thin">
        <color rgb="FFB7B9BA"/>
      </left>
      <right/>
      <top style="thin">
        <color rgb="FFB7B9BA"/>
      </top>
      <bottom style="thin">
        <color rgb="FFB7B9BA"/>
      </bottom>
      <diagonal/>
    </border>
    <border>
      <left style="thin">
        <color rgb="FF8BC385"/>
      </left>
      <right/>
      <top style="thin">
        <color rgb="FF8BC385"/>
      </top>
      <bottom/>
      <diagonal/>
    </border>
    <border>
      <left style="thin">
        <color rgb="FFCCEBF8"/>
      </left>
      <right/>
      <top style="thin">
        <color rgb="FFCCEBF8"/>
      </top>
      <bottom style="thin">
        <color rgb="FFCCEBF8"/>
      </bottom>
      <diagonal/>
    </border>
    <border>
      <left style="thin">
        <color rgb="FFE7E7E8"/>
      </left>
      <right/>
      <top style="thin">
        <color rgb="FFE7E7E8"/>
      </top>
      <bottom style="thin">
        <color rgb="FFE7E7E8"/>
      </bottom>
      <diagonal/>
    </border>
    <border>
      <left style="hair">
        <color rgb="FF366092"/>
      </left>
      <right style="hair">
        <color rgb="FF366092"/>
      </right>
      <top style="hair">
        <color rgb="FF366092"/>
      </top>
      <bottom style="hair">
        <color rgb="FF366092"/>
      </bottom>
      <diagonal/>
    </border>
    <border>
      <left style="hair">
        <color rgb="FF5BD2FF"/>
      </left>
      <right style="hair">
        <color rgb="FF5BD2FF"/>
      </right>
      <top style="hair">
        <color rgb="FF5BD2FF"/>
      </top>
      <bottom style="hair">
        <color rgb="FF5BD2FF"/>
      </bottom>
      <diagonal/>
    </border>
    <border>
      <left style="thin">
        <color rgb="FFB2B2B2"/>
      </left>
      <right style="thin">
        <color rgb="FFB2B2B2"/>
      </right>
      <top style="thin">
        <color rgb="FFB2B2B2"/>
      </top>
      <bottom style="thin">
        <color rgb="FFB2B2B2"/>
      </bottom>
      <diagonal/>
    </border>
  </borders>
  <cellStyleXfs count="29">
    <xf numFmtId="0" fontId="0" fillId="0" borderId="0"/>
    <xf numFmtId="164" fontId="2" fillId="0" borderId="0" applyNumberFormat="0" applyAlignment="0" applyProtection="0"/>
    <xf numFmtId="165" fontId="2" fillId="0" borderId="0" applyNumberFormat="0" applyAlignment="0" applyProtection="0"/>
    <xf numFmtId="9" fontId="2" fillId="0" borderId="0" applyNumberFormat="0" applyAlignment="0" applyProtection="0"/>
    <xf numFmtId="0" fontId="4" fillId="5" borderId="5" applyNumberFormat="0" applyAlignment="0" applyProtection="0"/>
    <xf numFmtId="0" fontId="5" fillId="6" borderId="6" applyNumberFormat="0" applyAlignment="0" applyProtection="0"/>
    <xf numFmtId="0" fontId="5" fillId="7" borderId="7" applyNumberFormat="0" applyAlignment="0" applyProtection="0"/>
    <xf numFmtId="0" fontId="5" fillId="8" borderId="8" applyNumberFormat="0" applyAlignment="0" applyProtection="0"/>
    <xf numFmtId="0" fontId="8" fillId="11" borderId="11" applyNumberFormat="0" applyAlignment="0" applyProtection="0"/>
    <xf numFmtId="0" fontId="3" fillId="4" borderId="4" applyNumberFormat="0" applyAlignment="0" applyProtection="0"/>
    <xf numFmtId="0" fontId="1" fillId="0" borderId="0" applyNumberFormat="0" applyAlignment="0" applyProtection="0"/>
    <xf numFmtId="0" fontId="2" fillId="2" borderId="1" applyNumberFormat="0" applyAlignment="0" applyProtection="0"/>
    <xf numFmtId="0" fontId="2" fillId="2" borderId="2" applyNumberFormat="0" applyAlignment="0" applyProtection="0"/>
    <xf numFmtId="167" fontId="3" fillId="3" borderId="3" applyAlignment="0" applyProtection="0"/>
    <xf numFmtId="0" fontId="6" fillId="9" borderId="9" applyNumberFormat="0" applyAlignment="0" applyProtection="0"/>
    <xf numFmtId="0" fontId="7" fillId="10" borderId="10" applyNumberFormat="0" applyAlignment="0" applyProtection="0"/>
    <xf numFmtId="167" fontId="9" fillId="12" borderId="12" applyAlignment="0" applyProtection="0"/>
    <xf numFmtId="0" fontId="10" fillId="0" borderId="0" applyNumberFormat="0" applyAlignment="0" applyProtection="0"/>
    <xf numFmtId="0" fontId="12" fillId="13" borderId="12" applyNumberFormat="0" applyAlignment="0" applyProtection="0"/>
    <xf numFmtId="166" fontId="11" fillId="2" borderId="1">
      <alignment vertical="center"/>
    </xf>
    <xf numFmtId="0" fontId="2" fillId="14" borderId="0" applyNumberFormat="0" applyAlignment="0" applyProtection="0"/>
    <xf numFmtId="0" fontId="9" fillId="15" borderId="12" applyNumberFormat="0" applyAlignment="0" applyProtection="0"/>
    <xf numFmtId="0" fontId="11" fillId="17" borderId="13" applyNumberFormat="0" applyFont="0" applyAlignment="0" applyProtection="0"/>
    <xf numFmtId="166" fontId="2" fillId="2" borderId="1" applyAlignment="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169" fontId="9" fillId="12" borderId="12" applyNumberFormat="0" applyAlignment="0" applyProtection="0"/>
    <xf numFmtId="0" fontId="3" fillId="3" borderId="3" applyNumberFormat="0" applyAlignment="0" applyProtection="0"/>
  </cellStyleXfs>
  <cellXfs count="66">
    <xf numFmtId="0" fontId="0" fillId="0" borderId="0" xfId="0"/>
    <xf numFmtId="0" fontId="0" fillId="0" borderId="0" xfId="0" applyAlignment="1">
      <alignment vertical="center"/>
    </xf>
    <xf numFmtId="0" fontId="0" fillId="0" borderId="0" xfId="0" applyAlignment="1">
      <alignment horizontal="left" vertical="center"/>
    </xf>
    <xf numFmtId="0" fontId="4" fillId="5" borderId="5" xfId="4" applyAlignment="1">
      <alignment vertical="center"/>
    </xf>
    <xf numFmtId="0" fontId="4" fillId="5" borderId="5" xfId="4" applyAlignment="1">
      <alignment horizontal="left" vertical="center"/>
    </xf>
    <xf numFmtId="0" fontId="14" fillId="0" borderId="0" xfId="0" applyFont="1" applyAlignment="1">
      <alignment horizontal="left" vertical="center"/>
    </xf>
    <xf numFmtId="167" fontId="0" fillId="0" borderId="0" xfId="0" applyNumberFormat="1"/>
    <xf numFmtId="167" fontId="9" fillId="12" borderId="12" xfId="16" applyNumberFormat="1" applyAlignment="1" applyProtection="1">
      <alignment vertical="center"/>
      <protection locked="0"/>
    </xf>
    <xf numFmtId="167" fontId="2" fillId="2" borderId="1" xfId="11" applyNumberFormat="1"/>
    <xf numFmtId="167" fontId="9" fillId="12" borderId="12" xfId="16" applyNumberFormat="1"/>
    <xf numFmtId="168" fontId="0" fillId="0" borderId="0" xfId="0" applyNumberFormat="1"/>
    <xf numFmtId="168" fontId="2" fillId="2" borderId="1" xfId="11" applyNumberFormat="1"/>
    <xf numFmtId="168" fontId="9" fillId="12" borderId="12" xfId="16" applyNumberFormat="1"/>
    <xf numFmtId="167" fontId="0" fillId="0" borderId="0" xfId="0" applyNumberFormat="1" applyAlignment="1">
      <alignment horizontal="right"/>
    </xf>
    <xf numFmtId="167" fontId="5" fillId="6" borderId="6" xfId="5" applyNumberFormat="1"/>
    <xf numFmtId="167" fontId="2" fillId="2" borderId="2" xfId="12" applyNumberFormat="1"/>
    <xf numFmtId="166" fontId="11" fillId="2" borderId="1" xfId="19">
      <alignment vertical="center"/>
    </xf>
    <xf numFmtId="168" fontId="11" fillId="2" borderId="1" xfId="19" applyNumberFormat="1">
      <alignment vertical="center"/>
    </xf>
    <xf numFmtId="167" fontId="3" fillId="3" borderId="3" xfId="13" applyNumberFormat="1"/>
    <xf numFmtId="0" fontId="0" fillId="16" borderId="0" xfId="0" applyFill="1"/>
    <xf numFmtId="167" fontId="5" fillId="8" borderId="8" xfId="7" applyNumberFormat="1"/>
    <xf numFmtId="167" fontId="13" fillId="0" borderId="0" xfId="0" applyNumberFormat="1" applyFont="1"/>
    <xf numFmtId="0" fontId="0" fillId="0" borderId="0" xfId="0" applyAlignment="1">
      <alignment horizontal="center" vertical="center" wrapText="1"/>
    </xf>
    <xf numFmtId="167" fontId="16" fillId="0" borderId="0" xfId="0" applyNumberFormat="1" applyFont="1"/>
    <xf numFmtId="0" fontId="9" fillId="12" borderId="12" xfId="16" applyNumberFormat="1" applyAlignment="1">
      <alignment horizontal="center"/>
    </xf>
    <xf numFmtId="14" fontId="9" fillId="12" borderId="12" xfId="16" applyNumberFormat="1"/>
    <xf numFmtId="167" fontId="0" fillId="0" borderId="0" xfId="0" applyNumberFormat="1" applyAlignment="1">
      <alignment horizontal="center"/>
    </xf>
    <xf numFmtId="167" fontId="4" fillId="5" borderId="5" xfId="4" applyNumberFormat="1"/>
    <xf numFmtId="0" fontId="4" fillId="5" borderId="5" xfId="4"/>
    <xf numFmtId="0" fontId="2" fillId="2" borderId="1" xfId="11" applyNumberFormat="1" applyAlignment="1">
      <alignment horizontal="center"/>
    </xf>
    <xf numFmtId="14" fontId="2" fillId="2" borderId="1" xfId="11" applyNumberFormat="1"/>
    <xf numFmtId="167" fontId="2" fillId="2" borderId="1" xfId="11" applyNumberFormat="1" applyAlignment="1">
      <alignment horizontal="center"/>
    </xf>
    <xf numFmtId="0" fontId="13" fillId="0" borderId="0" xfId="0" applyFont="1"/>
    <xf numFmtId="10" fontId="3" fillId="3" borderId="3" xfId="13" applyNumberFormat="1"/>
    <xf numFmtId="10" fontId="2" fillId="2" borderId="1" xfId="11" applyNumberFormat="1"/>
    <xf numFmtId="167" fontId="3" fillId="3" borderId="3" xfId="13" applyAlignment="1">
      <alignment horizontal="center"/>
    </xf>
    <xf numFmtId="0" fontId="2" fillId="2" borderId="1" xfId="11" applyNumberFormat="1"/>
    <xf numFmtId="166" fontId="2" fillId="2" borderId="1" xfId="23"/>
    <xf numFmtId="0" fontId="2" fillId="17" borderId="13" xfId="22" applyNumberFormat="1" applyFont="1"/>
    <xf numFmtId="14" fontId="3" fillId="3" borderId="3" xfId="13" applyNumberFormat="1"/>
    <xf numFmtId="0" fontId="3" fillId="3" borderId="3" xfId="13" applyNumberFormat="1" applyAlignment="1">
      <alignment horizontal="center"/>
    </xf>
    <xf numFmtId="14" fontId="2" fillId="2" borderId="1" xfId="23" applyNumberFormat="1"/>
    <xf numFmtId="10" fontId="2" fillId="2" borderId="1" xfId="23" applyNumberFormat="1"/>
    <xf numFmtId="0" fontId="17" fillId="0" borderId="0" xfId="10" applyNumberFormat="1" applyFont="1" applyAlignment="1">
      <alignment horizontal="center"/>
    </xf>
    <xf numFmtId="167" fontId="13" fillId="0" borderId="0" xfId="0" applyNumberFormat="1" applyFont="1" applyAlignment="1">
      <alignment horizontal="center"/>
    </xf>
    <xf numFmtId="0" fontId="18" fillId="0" borderId="0" xfId="0" applyFont="1" applyAlignment="1">
      <alignment vertical="center"/>
    </xf>
    <xf numFmtId="0" fontId="19" fillId="0" borderId="0" xfId="0" applyFont="1" applyAlignment="1">
      <alignment horizontal="left" vertical="center"/>
    </xf>
    <xf numFmtId="0" fontId="20" fillId="20" borderId="0" xfId="26" applyAlignment="1">
      <alignment vertical="center"/>
    </xf>
    <xf numFmtId="0" fontId="20" fillId="20" borderId="0" xfId="26" applyAlignment="1">
      <alignment horizontal="left" vertical="center"/>
    </xf>
    <xf numFmtId="0" fontId="20" fillId="18" borderId="0" xfId="24" applyAlignment="1">
      <alignment vertical="center"/>
    </xf>
    <xf numFmtId="0" fontId="20" fillId="18" borderId="0" xfId="24" applyAlignment="1">
      <alignment horizontal="left" vertical="center"/>
    </xf>
    <xf numFmtId="0" fontId="20" fillId="19" borderId="0" xfId="25" applyAlignment="1">
      <alignment vertical="center"/>
    </xf>
    <xf numFmtId="0" fontId="21" fillId="0" borderId="0" xfId="0" applyFont="1" applyAlignment="1">
      <alignment horizontal="left" vertical="center"/>
    </xf>
    <xf numFmtId="0" fontId="22" fillId="0" borderId="0" xfId="0" applyFont="1" applyAlignment="1">
      <alignment vertical="center"/>
    </xf>
    <xf numFmtId="0" fontId="4" fillId="21" borderId="0" xfId="4" applyFill="1" applyBorder="1" applyAlignment="1">
      <alignment vertical="center"/>
    </xf>
    <xf numFmtId="0" fontId="4" fillId="21" borderId="0" xfId="4" applyFill="1" applyBorder="1" applyAlignment="1">
      <alignment horizontal="left" vertical="center"/>
    </xf>
    <xf numFmtId="167" fontId="18" fillId="0" borderId="0" xfId="0" applyNumberFormat="1" applyFont="1"/>
    <xf numFmtId="167" fontId="9" fillId="12" borderId="12" xfId="27" applyNumberFormat="1" applyAlignment="1" applyProtection="1">
      <alignment vertical="center"/>
      <protection locked="0"/>
    </xf>
    <xf numFmtId="167" fontId="9" fillId="12" borderId="12" xfId="27" applyNumberFormat="1"/>
    <xf numFmtId="168" fontId="9" fillId="12" borderId="12" xfId="27" applyNumberFormat="1"/>
    <xf numFmtId="167" fontId="3" fillId="3" borderId="3" xfId="28" applyNumberFormat="1"/>
    <xf numFmtId="167" fontId="0" fillId="0" borderId="0" xfId="0" quotePrefix="1" applyNumberFormat="1"/>
    <xf numFmtId="167" fontId="9" fillId="12" borderId="12" xfId="16"/>
    <xf numFmtId="167" fontId="3" fillId="3" borderId="3" xfId="13"/>
    <xf numFmtId="0" fontId="2" fillId="14" borderId="0" xfId="20"/>
    <xf numFmtId="14" fontId="0" fillId="0" borderId="0" xfId="0" applyNumberFormat="1"/>
  </cellXfs>
  <cellStyles count="29">
    <cellStyle name="Accent2" xfId="24" builtinId="33"/>
    <cellStyle name="Accent4" xfId="25" builtinId="41"/>
    <cellStyle name="Accent6" xfId="26" builtinId="49"/>
    <cellStyle name="Blank" xfId="10" xr:uid="{B62254FF-43E7-470E-9109-127E7DD04264}"/>
    <cellStyle name="Calculation - #" xfId="23" xr:uid="{3F6E4AB1-6D44-480D-987A-454431F7B43F}"/>
    <cellStyle name="Calculation Cell" xfId="11" xr:uid="{6CF4EF40-0EB0-4C95-BBE6-5C92FED0FC19}"/>
    <cellStyle name="Calculation Cell Total" xfId="12" xr:uid="{FFC726A3-FE73-49BA-83CA-3D4E402DDD06}"/>
    <cellStyle name="Call Up Data" xfId="13" xr:uid="{684301D0-E943-4636-A17B-9575CC542CB6}"/>
    <cellStyle name="Call Up Data 2" xfId="28" xr:uid="{BAACC35B-9AFA-4F9C-B4D3-A495C4B6623B}"/>
    <cellStyle name="Check Cell" xfId="9" builtinId="23" customBuiltin="1"/>
    <cellStyle name="Comma" xfId="1" builtinId="3" customBuiltin="1"/>
    <cellStyle name="Currency" xfId="2" builtinId="4" customBuiltin="1"/>
    <cellStyle name="Heading 1" xfId="4" builtinId="16" customBuiltin="1"/>
    <cellStyle name="Heading 2" xfId="5" builtinId="17" customBuiltin="1"/>
    <cellStyle name="Heading 3" xfId="6" builtinId="18" customBuiltin="1"/>
    <cellStyle name="Heading 4" xfId="7" builtinId="19" customBuiltin="1"/>
    <cellStyle name="Heading 5" xfId="14" xr:uid="{E9C263C2-A9BF-442D-9964-4A2E2D74DEBA}"/>
    <cellStyle name="Heading 6" xfId="15" xr:uid="{FD6ED3C7-CB5B-4C99-8BDD-D98CE62B78BD}"/>
    <cellStyle name="Input" xfId="8" builtinId="20" customBuiltin="1"/>
    <cellStyle name="Input Data" xfId="16" xr:uid="{8D89FC95-CD4E-42A2-A062-2457144405C4}"/>
    <cellStyle name="Input Data 2" xfId="27" xr:uid="{06E1B5EC-9FEE-4C79-98AB-F696D59A4F67}"/>
    <cellStyle name="Instructions" xfId="17" xr:uid="{F884448E-354F-4840-B992-779C800998F1}"/>
    <cellStyle name="Normal" xfId="0" builtinId="0" customBuiltin="1"/>
    <cellStyle name="Note" xfId="22" builtinId="10"/>
    <cellStyle name="Output data" xfId="18" xr:uid="{201C42A3-331C-4D34-98E9-892BDF1B067E}"/>
    <cellStyle name="Percent" xfId="3" builtinId="5" customBuiltin="1"/>
    <cellStyle name="RSM_Calc" xfId="19" xr:uid="{98AC89BA-63C4-42B6-A560-61857AA01D3B}"/>
    <cellStyle name="Time Line" xfId="20" xr:uid="{A99790BD-AD74-44EE-B262-340F170D8429}"/>
    <cellStyle name="Unused" xfId="21" xr:uid="{279CC2DA-020C-41A6-A964-D5757EBEFDF6}"/>
  </cellStyles>
  <dxfs count="4">
    <dxf>
      <fill>
        <patternFill>
          <bgColor rgb="FF99FF99"/>
        </patternFill>
      </fill>
    </dxf>
    <dxf>
      <fill>
        <patternFill>
          <bgColor rgb="FF99FF99"/>
        </patternFill>
      </fill>
    </dxf>
    <dxf>
      <fill>
        <patternFill>
          <bgColor rgb="FF99FF99"/>
        </patternFill>
      </fill>
    </dxf>
    <dxf>
      <fill>
        <patternFill>
          <bgColor rgb="FF99FF99"/>
        </patternFill>
      </fill>
    </dxf>
  </dxfs>
  <tableStyles count="1" defaultTableStyle="TableStyleMedium2" defaultPivotStyle="PivotStyleLight16">
    <tableStyle name="Invisible" pivot="0" table="0" count="0" xr9:uid="{EBAC0EED-7788-4A6F-92D2-CC9CD7C34F8C}"/>
  </tableStyles>
  <colors>
    <mruColors>
      <color rgb="FFED7D31"/>
      <color rgb="FF009CDE"/>
      <color rgb="FF99FF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Dashboard!$F$35:$F$82</c:f>
              <c:numCache>
                <c:formatCode>#,##0_);\(#,##0\);\-_)</c:formatCode>
                <c:ptCount val="48"/>
                <c:pt idx="0">
                  <c:v>-9874.125</c:v>
                </c:pt>
                <c:pt idx="1">
                  <c:v>-5789.15</c:v>
                </c:pt>
                <c:pt idx="2">
                  <c:v>-5375.0967499999997</c:v>
                </c:pt>
                <c:pt idx="3">
                  <c:v>-4969.2125974999999</c:v>
                </c:pt>
                <c:pt idx="4">
                  <c:v>-4571.2524695749999</c:v>
                </c:pt>
                <c:pt idx="5">
                  <c:v>-4180.9786454877494</c:v>
                </c:pt>
                <c:pt idx="6">
                  <c:v>-3798.1605361231168</c:v>
                </c:pt>
                <c:pt idx="7">
                  <c:v>-3422.5744700394234</c:v>
                </c:pt>
                <c:pt idx="8">
                  <c:v>-3054.0034859382408</c:v>
                </c:pt>
                <c:pt idx="9">
                  <c:v>-2692.2371313600934</c:v>
                </c:pt>
                <c:pt idx="10">
                  <c:v>-2337.0712674192905</c:v>
                </c:pt>
                <c:pt idx="11">
                  <c:v>-1988.3078793967118</c:v>
                </c:pt>
                <c:pt idx="12">
                  <c:v>-1694.9173930148104</c:v>
                </c:pt>
                <c:pt idx="13">
                  <c:v>-822.96349622436605</c:v>
                </c:pt>
                <c:pt idx="14">
                  <c:v>-73.102966337635053</c:v>
                </c:pt>
                <c:pt idx="15">
                  <c:v>671.08949765249406</c:v>
                </c:pt>
                <c:pt idx="16">
                  <c:v>1409.7839377229193</c:v>
                </c:pt>
                <c:pt idx="17">
                  <c:v>2143.1452945912315</c:v>
                </c:pt>
                <c:pt idx="18">
                  <c:v>2871.3335607534946</c:v>
                </c:pt>
                <c:pt idx="19">
                  <c:v>3594.5039289308897</c:v>
                </c:pt>
                <c:pt idx="20">
                  <c:v>4312.8069360629634</c:v>
                </c:pt>
                <c:pt idx="21">
                  <c:v>5026.3886029810747</c:v>
                </c:pt>
                <c:pt idx="22">
                  <c:v>5735.3905698916424</c:v>
                </c:pt>
                <c:pt idx="23">
                  <c:v>6439.9502277948932</c:v>
                </c:pt>
                <c:pt idx="24">
                  <c:v>7091.0383459610466</c:v>
                </c:pt>
                <c:pt idx="25">
                  <c:v>8322.534195582215</c:v>
                </c:pt>
                <c:pt idx="26">
                  <c:v>9433.7256697147495</c:v>
                </c:pt>
                <c:pt idx="27">
                  <c:v>10540.984399623307</c:v>
                </c:pt>
                <c:pt idx="28">
                  <c:v>11644.428367634608</c:v>
                </c:pt>
                <c:pt idx="29">
                  <c:v>12744.172016605569</c:v>
                </c:pt>
                <c:pt idx="30">
                  <c:v>13840.326356107402</c:v>
                </c:pt>
                <c:pt idx="31">
                  <c:v>14932.999065424179</c:v>
                </c:pt>
                <c:pt idx="32">
                  <c:v>16022.294593461454</c:v>
                </c:pt>
                <c:pt idx="33">
                  <c:v>17108.314255657609</c:v>
                </c:pt>
                <c:pt idx="34">
                  <c:v>18191.156327987883</c:v>
                </c:pt>
                <c:pt idx="35">
                  <c:v>19270.916138148248</c:v>
                </c:pt>
                <c:pt idx="36">
                  <c:v>20298.523654003802</c:v>
                </c:pt>
                <c:pt idx="37">
                  <c:v>21907.818569383689</c:v>
                </c:pt>
                <c:pt idx="38">
                  <c:v>23398.050387302181</c:v>
                </c:pt>
                <c:pt idx="39">
                  <c:v>24885.553500683116</c:v>
                </c:pt>
                <c:pt idx="40">
                  <c:v>26370.409770662623</c:v>
                </c:pt>
                <c:pt idx="41">
                  <c:v>27852.698602542747</c:v>
                </c:pt>
                <c:pt idx="42">
                  <c:v>29332.497019466464</c:v>
                </c:pt>
                <c:pt idx="43">
                  <c:v>30809.87973388247</c:v>
                </c:pt>
                <c:pt idx="44">
                  <c:v>32284.919216865997</c:v>
                </c:pt>
                <c:pt idx="45">
                  <c:v>33757.685765360016</c:v>
                </c:pt>
                <c:pt idx="46">
                  <c:v>35228.247567399216</c:v>
                </c:pt>
                <c:pt idx="47">
                  <c:v>36696.670765377239</c:v>
                </c:pt>
              </c:numCache>
            </c:numRef>
          </c:val>
          <c:smooth val="0"/>
          <c:extLst>
            <c:ext xmlns:c16="http://schemas.microsoft.com/office/drawing/2014/chart" uri="{C3380CC4-5D6E-409C-BE32-E72D297353CC}">
              <c16:uniqueId val="{00000000-57DC-4DCF-8DAE-E839396B0035}"/>
            </c:ext>
          </c:extLst>
        </c:ser>
        <c:ser>
          <c:idx val="1"/>
          <c:order val="1"/>
          <c:spPr>
            <a:ln w="28575" cap="rnd">
              <a:solidFill>
                <a:schemeClr val="accent2"/>
              </a:solidFill>
              <a:round/>
            </a:ln>
            <a:effectLst/>
          </c:spPr>
          <c:marker>
            <c:symbol val="none"/>
          </c:marker>
          <c:val>
            <c:numRef>
              <c:f>Dashboard!$G$35:$G$82</c:f>
              <c:numCache>
                <c:formatCode>#,##0_);\(#,##0\);\-_)</c:formatCode>
                <c:ptCount val="48"/>
                <c:pt idx="0">
                  <c:v>-9984.9583333333321</c:v>
                </c:pt>
                <c:pt idx="1">
                  <c:v>-8526.3216305688748</c:v>
                </c:pt>
                <c:pt idx="2">
                  <c:v>-8672.1168444710856</c:v>
                </c:pt>
                <c:pt idx="3">
                  <c:v>-8842.4193508732969</c:v>
                </c:pt>
                <c:pt idx="4">
                  <c:v>-9036.4939310005066</c:v>
                </c:pt>
                <c:pt idx="5">
                  <c:v>-9253.6274226409678</c:v>
                </c:pt>
                <c:pt idx="6">
                  <c:v>-9493.1280584492815</c:v>
                </c:pt>
                <c:pt idx="7">
                  <c:v>-9754.3248241004112</c:v>
                </c:pt>
                <c:pt idx="8">
                  <c:v>-10036.566835699074</c:v>
                </c:pt>
                <c:pt idx="9">
                  <c:v>-10339.222735866842</c:v>
                </c:pt>
                <c:pt idx="10">
                  <c:v>-10661.680107946644</c:v>
                </c:pt>
                <c:pt idx="11">
                  <c:v>-11003.34490778112</c:v>
                </c:pt>
                <c:pt idx="12">
                  <c:v>-16398.553412537625</c:v>
                </c:pt>
                <c:pt idx="13">
                  <c:v>-16213.424186068502</c:v>
                </c:pt>
                <c:pt idx="14">
                  <c:v>-16162.917235310519</c:v>
                </c:pt>
                <c:pt idx="15">
                  <c:v>-16130.231391992344</c:v>
                </c:pt>
                <c:pt idx="16">
                  <c:v>-16114.832022890778</c:v>
                </c:pt>
                <c:pt idx="17">
                  <c:v>-16116.200533779325</c:v>
                </c:pt>
                <c:pt idx="18">
                  <c:v>-16133.833888258283</c:v>
                </c:pt>
                <c:pt idx="19">
                  <c:v>-16167.244141019939</c:v>
                </c:pt>
                <c:pt idx="20">
                  <c:v>-16215.957985115811</c:v>
                </c:pt>
                <c:pt idx="21">
                  <c:v>-16279.516312805872</c:v>
                </c:pt>
                <c:pt idx="22">
                  <c:v>-16357.4737895823</c:v>
                </c:pt>
                <c:pt idx="23">
                  <c:v>-16449.398440972502</c:v>
                </c:pt>
                <c:pt idx="24">
                  <c:v>-17110.32878783585</c:v>
                </c:pt>
                <c:pt idx="25">
                  <c:v>-12185.990849293299</c:v>
                </c:pt>
                <c:pt idx="26">
                  <c:v>-7391.4925489070247</c:v>
                </c:pt>
                <c:pt idx="27">
                  <c:v>-2610.1761975323379</c:v>
                </c:pt>
                <c:pt idx="28">
                  <c:v>2158.3536633011081</c:v>
                </c:pt>
                <c:pt idx="29">
                  <c:v>6914.4806283095504</c:v>
                </c:pt>
                <c:pt idx="30">
                  <c:v>11658.576784367739</c:v>
                </c:pt>
                <c:pt idx="31">
                  <c:v>16391.003055744182</c:v>
                </c:pt>
                <c:pt idx="32">
                  <c:v>21112.109538979334</c:v>
                </c:pt>
                <c:pt idx="33">
                  <c:v>25822.235827717428</c:v>
                </c:pt>
                <c:pt idx="34">
                  <c:v>30521.711327793382</c:v>
                </c:pt>
                <c:pt idx="35">
                  <c:v>35210.855562867058</c:v>
                </c:pt>
                <c:pt idx="36">
                  <c:v>34855.065970888521</c:v>
                </c:pt>
                <c:pt idx="37">
                  <c:v>40087.965691669342</c:v>
                </c:pt>
                <c:pt idx="38">
                  <c:v>45194.344170826735</c:v>
                </c:pt>
                <c:pt idx="39">
                  <c:v>50290.759545609406</c:v>
                </c:pt>
                <c:pt idx="40">
                  <c:v>55377.510709148599</c:v>
                </c:pt>
                <c:pt idx="41">
                  <c:v>60454.887587781617</c:v>
                </c:pt>
                <c:pt idx="42">
                  <c:v>65523.171410055642</c:v>
                </c:pt>
                <c:pt idx="43">
                  <c:v>70582.634967661448</c:v>
                </c:pt>
                <c:pt idx="44">
                  <c:v>75633.54286853908</c:v>
                </c:pt>
                <c:pt idx="45">
                  <c:v>80676.151782390385</c:v>
                </c:pt>
                <c:pt idx="46">
                  <c:v>85710.710678826144</c:v>
                </c:pt>
                <c:pt idx="47">
                  <c:v>90737.461058368834</c:v>
                </c:pt>
              </c:numCache>
            </c:numRef>
          </c:val>
          <c:smooth val="0"/>
          <c:extLst>
            <c:ext xmlns:c16="http://schemas.microsoft.com/office/drawing/2014/chart" uri="{C3380CC4-5D6E-409C-BE32-E72D297353CC}">
              <c16:uniqueId val="{00000001-57DC-4DCF-8DAE-E839396B0035}"/>
            </c:ext>
          </c:extLst>
        </c:ser>
        <c:ser>
          <c:idx val="2"/>
          <c:order val="2"/>
          <c:spPr>
            <a:ln w="28575" cap="rnd">
              <a:solidFill>
                <a:schemeClr val="accent3"/>
              </a:solidFill>
              <a:round/>
            </a:ln>
            <a:effectLst/>
          </c:spPr>
          <c:marker>
            <c:symbol val="none"/>
          </c:marker>
          <c:val>
            <c:numRef>
              <c:f>Dashboard!$H$35:$H$82</c:f>
              <c:numCache>
                <c:formatCode>#,##0_);\(#,##0\);\-_)</c:formatCode>
                <c:ptCount val="48"/>
                <c:pt idx="0">
                  <c:v>-9981</c:v>
                </c:pt>
                <c:pt idx="1">
                  <c:v>-5547.2749999999996</c:v>
                </c:pt>
                <c:pt idx="2">
                  <c:v>-4221.9717499999997</c:v>
                </c:pt>
                <c:pt idx="3">
                  <c:v>-2904.8375974999999</c:v>
                </c:pt>
                <c:pt idx="4">
                  <c:v>-1595.6274695749999</c:v>
                </c:pt>
                <c:pt idx="5">
                  <c:v>-294.10364548774987</c:v>
                </c:pt>
                <c:pt idx="6">
                  <c:v>999.96446387688275</c:v>
                </c:pt>
                <c:pt idx="7">
                  <c:v>2286.8005299605766</c:v>
                </c:pt>
                <c:pt idx="8">
                  <c:v>3566.6215140617596</c:v>
                </c:pt>
                <c:pt idx="9">
                  <c:v>4839.6378686399066</c:v>
                </c:pt>
                <c:pt idx="10">
                  <c:v>6106.053732580709</c:v>
                </c:pt>
                <c:pt idx="11">
                  <c:v>7366.0671206032875</c:v>
                </c:pt>
                <c:pt idx="12">
                  <c:v>8649.8742736518561</c:v>
                </c:pt>
                <c:pt idx="13">
                  <c:v>10174.74483710897</c:v>
                </c:pt>
                <c:pt idx="14">
                  <c:v>11160.855366995702</c:v>
                </c:pt>
                <c:pt idx="15">
                  <c:v>12141.297830985832</c:v>
                </c:pt>
                <c:pt idx="16">
                  <c:v>13116.242271056259</c:v>
                </c:pt>
                <c:pt idx="17">
                  <c:v>14085.853627924573</c:v>
                </c:pt>
                <c:pt idx="18">
                  <c:v>15050.291894086837</c:v>
                </c:pt>
                <c:pt idx="19">
                  <c:v>16009.712262264233</c:v>
                </c:pt>
                <c:pt idx="20">
                  <c:v>16964.265269396306</c:v>
                </c:pt>
                <c:pt idx="21">
                  <c:v>17914.096936314418</c:v>
                </c:pt>
                <c:pt idx="22">
                  <c:v>18859.348903224985</c:v>
                </c:pt>
                <c:pt idx="23">
                  <c:v>19800.158561128239</c:v>
                </c:pt>
                <c:pt idx="24">
                  <c:v>20766.66334596106</c:v>
                </c:pt>
                <c:pt idx="25">
                  <c:v>21976.075862248894</c:v>
                </c:pt>
                <c:pt idx="26">
                  <c:v>22648.517336381428</c:v>
                </c:pt>
                <c:pt idx="27">
                  <c:v>23317.026066289989</c:v>
                </c:pt>
                <c:pt idx="28">
                  <c:v>23981.720034301292</c:v>
                </c:pt>
                <c:pt idx="29">
                  <c:v>24642.713683272257</c:v>
                </c:pt>
                <c:pt idx="30">
                  <c:v>25300.118022774092</c:v>
                </c:pt>
                <c:pt idx="31">
                  <c:v>25954.040732090871</c:v>
                </c:pt>
                <c:pt idx="32">
                  <c:v>26604.586260128148</c:v>
                </c:pt>
                <c:pt idx="33">
                  <c:v>27251.855922324306</c:v>
                </c:pt>
                <c:pt idx="34">
                  <c:v>27895.94799465458</c:v>
                </c:pt>
                <c:pt idx="35">
                  <c:v>28536.957804814945</c:v>
                </c:pt>
                <c:pt idx="36">
                  <c:v>29204.981987337163</c:v>
                </c:pt>
                <c:pt idx="37">
                  <c:v>30117.193569383719</c:v>
                </c:pt>
                <c:pt idx="38">
                  <c:v>30493.67538730221</c:v>
                </c:pt>
                <c:pt idx="39">
                  <c:v>30867.428500683145</c:v>
                </c:pt>
                <c:pt idx="40">
                  <c:v>31238.534770662653</c:v>
                </c:pt>
                <c:pt idx="41">
                  <c:v>31607.073602542776</c:v>
                </c:pt>
                <c:pt idx="42">
                  <c:v>31973.122019466493</c:v>
                </c:pt>
                <c:pt idx="43">
                  <c:v>32336.754733882499</c:v>
                </c:pt>
                <c:pt idx="44">
                  <c:v>32698.044216866027</c:v>
                </c:pt>
                <c:pt idx="45">
                  <c:v>33057.060765360045</c:v>
                </c:pt>
                <c:pt idx="46">
                  <c:v>33413.872567399245</c:v>
                </c:pt>
                <c:pt idx="47">
                  <c:v>33768.545765377268</c:v>
                </c:pt>
              </c:numCache>
            </c:numRef>
          </c:val>
          <c:smooth val="0"/>
          <c:extLst>
            <c:ext xmlns:c16="http://schemas.microsoft.com/office/drawing/2014/chart" uri="{C3380CC4-5D6E-409C-BE32-E72D297353CC}">
              <c16:uniqueId val="{00000002-57DC-4DCF-8DAE-E839396B0035}"/>
            </c:ext>
          </c:extLst>
        </c:ser>
        <c:dLbls>
          <c:showLegendKey val="0"/>
          <c:showVal val="0"/>
          <c:showCatName val="0"/>
          <c:showSerName val="0"/>
          <c:showPercent val="0"/>
          <c:showBubbleSize val="0"/>
        </c:dLbls>
        <c:smooth val="0"/>
        <c:axId val="1521445952"/>
        <c:axId val="1521438464"/>
      </c:lineChart>
      <c:catAx>
        <c:axId val="152144595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1438464"/>
        <c:crosses val="autoZero"/>
        <c:auto val="1"/>
        <c:lblAlgn val="ctr"/>
        <c:lblOffset val="100"/>
        <c:noMultiLvlLbl val="0"/>
      </c:catAx>
      <c:valAx>
        <c:axId val="1521438464"/>
        <c:scaling>
          <c:orientation val="minMax"/>
        </c:scaling>
        <c:delete val="0"/>
        <c:axPos val="l"/>
        <c:majorGridlines>
          <c:spPr>
            <a:ln w="9525" cap="flat" cmpd="sng" algn="ctr">
              <a:solidFill>
                <a:schemeClr val="tx1">
                  <a:lumMod val="15000"/>
                  <a:lumOff val="85000"/>
                </a:schemeClr>
              </a:solidFill>
              <a:round/>
            </a:ln>
            <a:effectLst/>
          </c:spPr>
        </c:majorGridlines>
        <c:numFmt formatCode="#,##0_);\(#,##0\);\-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14459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22" fmlaLink="Dashboard!$D$5" fmlaRange="Dashboard!$J$9:$J$11" noThreeD="1" sel="1" val="0"/>
</file>

<file path=xl/ctrlProps/ctrlProp2.xml><?xml version="1.0" encoding="utf-8"?>
<formControlPr xmlns="http://schemas.microsoft.com/office/spreadsheetml/2009/9/main" objectType="Drop" dropStyle="combo" dx="22" fmlaLink="Dashboard!$D$5" fmlaRange="Dashboard!$J$9:$J$11" noThreeD="1" sel="1" val="0"/>
</file>

<file path=xl/ctrlProps/ctrlProp3.xml><?xml version="1.0" encoding="utf-8"?>
<formControlPr xmlns="http://schemas.microsoft.com/office/spreadsheetml/2009/9/main" objectType="Drop" dropStyle="combo" dx="22" fmlaLink="Dashboard!$D$5" fmlaRange="Dashboard!$J$9:$J$11" noThreeD="1" sel="1" val="0"/>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6</xdr:col>
      <xdr:colOff>21247</xdr:colOff>
      <xdr:row>0</xdr:row>
      <xdr:rowOff>11722</xdr:rowOff>
    </xdr:from>
    <xdr:to>
      <xdr:col>7</xdr:col>
      <xdr:colOff>429357</xdr:colOff>
      <xdr:row>2</xdr:row>
      <xdr:rowOff>153866</xdr:rowOff>
    </xdr:to>
    <xdr:sp macro="" textlink="">
      <xdr:nvSpPr>
        <xdr:cNvPr id="2" name="Rectangle: Rounded Corners 1">
          <a:extLst>
            <a:ext uri="{FF2B5EF4-FFF2-40B4-BE49-F238E27FC236}">
              <a16:creationId xmlns:a16="http://schemas.microsoft.com/office/drawing/2014/main" id="{00000000-0008-0000-0500-000002000000}"/>
            </a:ext>
          </a:extLst>
        </xdr:cNvPr>
        <xdr:cNvSpPr/>
      </xdr:nvSpPr>
      <xdr:spPr>
        <a:xfrm>
          <a:off x="3208459" y="172914"/>
          <a:ext cx="1301994" cy="493836"/>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Simple Data Validation</a:t>
          </a:r>
        </a:p>
      </xdr:txBody>
    </xdr:sp>
    <xdr:clientData/>
  </xdr:twoCellAnchor>
  <xdr:twoCellAnchor>
    <xdr:from>
      <xdr:col>5</xdr:col>
      <xdr:colOff>36635</xdr:colOff>
      <xdr:row>1</xdr:row>
      <xdr:rowOff>97447</xdr:rowOff>
    </xdr:from>
    <xdr:to>
      <xdr:col>6</xdr:col>
      <xdr:colOff>21247</xdr:colOff>
      <xdr:row>3</xdr:row>
      <xdr:rowOff>153866</xdr:rowOff>
    </xdr:to>
    <xdr:cxnSp macro="">
      <xdr:nvCxnSpPr>
        <xdr:cNvPr id="4" name="Straight Arrow Connector 3">
          <a:extLst>
            <a:ext uri="{FF2B5EF4-FFF2-40B4-BE49-F238E27FC236}">
              <a16:creationId xmlns:a16="http://schemas.microsoft.com/office/drawing/2014/main" id="{00000000-0008-0000-0500-000004000000}"/>
            </a:ext>
          </a:extLst>
        </xdr:cNvPr>
        <xdr:cNvCxnSpPr>
          <a:stCxn id="2" idx="1"/>
        </xdr:cNvCxnSpPr>
      </xdr:nvCxnSpPr>
      <xdr:spPr>
        <a:xfrm flipH="1">
          <a:off x="2872154" y="419832"/>
          <a:ext cx="336305" cy="378803"/>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109170</xdr:colOff>
      <xdr:row>11</xdr:row>
      <xdr:rowOff>98180</xdr:rowOff>
    </xdr:from>
    <xdr:to>
      <xdr:col>1</xdr:col>
      <xdr:colOff>1411164</xdr:colOff>
      <xdr:row>14</xdr:row>
      <xdr:rowOff>108439</xdr:rowOff>
    </xdr:to>
    <xdr:sp macro="" textlink="">
      <xdr:nvSpPr>
        <xdr:cNvPr id="7" name="Rectangle: Rounded Corners 6">
          <a:extLst>
            <a:ext uri="{FF2B5EF4-FFF2-40B4-BE49-F238E27FC236}">
              <a16:creationId xmlns:a16="http://schemas.microsoft.com/office/drawing/2014/main" id="{00000000-0008-0000-0500-000007000000}"/>
            </a:ext>
          </a:extLst>
        </xdr:cNvPr>
        <xdr:cNvSpPr/>
      </xdr:nvSpPr>
      <xdr:spPr>
        <a:xfrm>
          <a:off x="270362" y="2032488"/>
          <a:ext cx="1301994" cy="493836"/>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Index formula to select live value</a:t>
          </a:r>
        </a:p>
      </xdr:txBody>
    </xdr:sp>
    <xdr:clientData/>
  </xdr:twoCellAnchor>
  <xdr:twoCellAnchor>
    <xdr:from>
      <xdr:col>1</xdr:col>
      <xdr:colOff>1411164</xdr:colOff>
      <xdr:row>9</xdr:row>
      <xdr:rowOff>14654</xdr:rowOff>
    </xdr:from>
    <xdr:to>
      <xdr:col>4</xdr:col>
      <xdr:colOff>131884</xdr:colOff>
      <xdr:row>13</xdr:row>
      <xdr:rowOff>22714</xdr:rowOff>
    </xdr:to>
    <xdr:cxnSp macro="">
      <xdr:nvCxnSpPr>
        <xdr:cNvPr id="8" name="Straight Arrow Connector 7">
          <a:extLst>
            <a:ext uri="{FF2B5EF4-FFF2-40B4-BE49-F238E27FC236}">
              <a16:creationId xmlns:a16="http://schemas.microsoft.com/office/drawing/2014/main" id="{00000000-0008-0000-0500-000008000000}"/>
            </a:ext>
          </a:extLst>
        </xdr:cNvPr>
        <xdr:cNvCxnSpPr>
          <a:stCxn id="7" idx="3"/>
        </xdr:cNvCxnSpPr>
      </xdr:nvCxnSpPr>
      <xdr:spPr>
        <a:xfrm flipV="1">
          <a:off x="1572356" y="1626577"/>
          <a:ext cx="2310913" cy="652829"/>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120894</xdr:colOff>
      <xdr:row>3</xdr:row>
      <xdr:rowOff>82061</xdr:rowOff>
    </xdr:from>
    <xdr:to>
      <xdr:col>1</xdr:col>
      <xdr:colOff>1261696</xdr:colOff>
      <xdr:row>6</xdr:row>
      <xdr:rowOff>92320</xdr:rowOff>
    </xdr:to>
    <xdr:sp macro="" textlink="">
      <xdr:nvSpPr>
        <xdr:cNvPr id="10" name="Rectangle: Rounded Corners 9">
          <a:extLst>
            <a:ext uri="{FF2B5EF4-FFF2-40B4-BE49-F238E27FC236}">
              <a16:creationId xmlns:a16="http://schemas.microsoft.com/office/drawing/2014/main" id="{00000000-0008-0000-0500-00000A000000}"/>
            </a:ext>
          </a:extLst>
        </xdr:cNvPr>
        <xdr:cNvSpPr/>
      </xdr:nvSpPr>
      <xdr:spPr>
        <a:xfrm>
          <a:off x="120894" y="726830"/>
          <a:ext cx="1301994" cy="493836"/>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Label</a:t>
          </a:r>
          <a:r>
            <a:rPr lang="en-GB" sz="1100" baseline="0">
              <a:solidFill>
                <a:schemeClr val="bg1">
                  <a:lumMod val="50000"/>
                </a:schemeClr>
              </a:solidFill>
            </a:rPr>
            <a:t> variable and units</a:t>
          </a:r>
          <a:endParaRPr lang="en-GB" sz="1100">
            <a:solidFill>
              <a:schemeClr val="bg1">
                <a:lumMod val="50000"/>
              </a:schemeClr>
            </a:solidFill>
          </a:endParaRPr>
        </a:p>
      </xdr:txBody>
    </xdr:sp>
    <xdr:clientData/>
  </xdr:twoCellAnchor>
  <xdr:twoCellAnchor>
    <xdr:from>
      <xdr:col>1</xdr:col>
      <xdr:colOff>1261696</xdr:colOff>
      <xdr:row>5</xdr:row>
      <xdr:rowOff>6594</xdr:rowOff>
    </xdr:from>
    <xdr:to>
      <xdr:col>1</xdr:col>
      <xdr:colOff>1648558</xdr:colOff>
      <xdr:row>6</xdr:row>
      <xdr:rowOff>36635</xdr:rowOff>
    </xdr:to>
    <xdr:cxnSp macro="">
      <xdr:nvCxnSpPr>
        <xdr:cNvPr id="11" name="Straight Arrow Connector 10">
          <a:extLst>
            <a:ext uri="{FF2B5EF4-FFF2-40B4-BE49-F238E27FC236}">
              <a16:creationId xmlns:a16="http://schemas.microsoft.com/office/drawing/2014/main" id="{00000000-0008-0000-0500-00000B000000}"/>
            </a:ext>
          </a:extLst>
        </xdr:cNvPr>
        <xdr:cNvCxnSpPr>
          <a:stCxn id="10" idx="3"/>
        </xdr:cNvCxnSpPr>
      </xdr:nvCxnSpPr>
      <xdr:spPr>
        <a:xfrm>
          <a:off x="1422888" y="973748"/>
          <a:ext cx="386862" cy="191233"/>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xdr:col>
      <xdr:colOff>195627</xdr:colOff>
      <xdr:row>7</xdr:row>
      <xdr:rowOff>17584</xdr:rowOff>
    </xdr:from>
    <xdr:to>
      <xdr:col>11</xdr:col>
      <xdr:colOff>139210</xdr:colOff>
      <xdr:row>24</xdr:row>
      <xdr:rowOff>109905</xdr:rowOff>
    </xdr:to>
    <xdr:sp macro="" textlink="">
      <xdr:nvSpPr>
        <xdr:cNvPr id="19" name="Rectangle: Rounded Corners 18">
          <a:extLst>
            <a:ext uri="{FF2B5EF4-FFF2-40B4-BE49-F238E27FC236}">
              <a16:creationId xmlns:a16="http://schemas.microsoft.com/office/drawing/2014/main" id="{00000000-0008-0000-0500-000013000000}"/>
            </a:ext>
          </a:extLst>
        </xdr:cNvPr>
        <xdr:cNvSpPr/>
      </xdr:nvSpPr>
      <xdr:spPr>
        <a:xfrm>
          <a:off x="4687031" y="1307122"/>
          <a:ext cx="4764699" cy="2832590"/>
        </a:xfrm>
        <a:prstGeom prst="roundRect">
          <a:avLst>
            <a:gd name="adj" fmla="val 7872"/>
          </a:avLst>
        </a:prstGeom>
        <a:no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endParaRPr lang="en-GB" sz="1100">
            <a:solidFill>
              <a:schemeClr val="bg1">
                <a:lumMod val="50000"/>
              </a:schemeClr>
            </a:solidFill>
          </a:endParaRPr>
        </a:p>
      </xdr:txBody>
    </xdr:sp>
    <xdr:clientData/>
  </xdr:twoCellAnchor>
  <xdr:twoCellAnchor editAs="oneCell">
    <xdr:from>
      <xdr:col>11</xdr:col>
      <xdr:colOff>481378</xdr:colOff>
      <xdr:row>4</xdr:row>
      <xdr:rowOff>90852</xdr:rowOff>
    </xdr:from>
    <xdr:to>
      <xdr:col>13</xdr:col>
      <xdr:colOff>567103</xdr:colOff>
      <xdr:row>7</xdr:row>
      <xdr:rowOff>101111</xdr:rowOff>
    </xdr:to>
    <xdr:sp macro="" textlink="">
      <xdr:nvSpPr>
        <xdr:cNvPr id="20" name="Rectangle: Rounded Corners 19">
          <a:extLst>
            <a:ext uri="{FF2B5EF4-FFF2-40B4-BE49-F238E27FC236}">
              <a16:creationId xmlns:a16="http://schemas.microsoft.com/office/drawing/2014/main" id="{00000000-0008-0000-0500-000014000000}"/>
            </a:ext>
          </a:extLst>
        </xdr:cNvPr>
        <xdr:cNvSpPr/>
      </xdr:nvSpPr>
      <xdr:spPr>
        <a:xfrm>
          <a:off x="9793897" y="896814"/>
          <a:ext cx="1301994" cy="493836"/>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Manual inputs</a:t>
          </a:r>
        </a:p>
      </xdr:txBody>
    </xdr:sp>
    <xdr:clientData/>
  </xdr:twoCellAnchor>
  <xdr:twoCellAnchor>
    <xdr:from>
      <xdr:col>11</xdr:col>
      <xdr:colOff>145074</xdr:colOff>
      <xdr:row>6</xdr:row>
      <xdr:rowOff>15386</xdr:rowOff>
    </xdr:from>
    <xdr:to>
      <xdr:col>11</xdr:col>
      <xdr:colOff>481378</xdr:colOff>
      <xdr:row>8</xdr:row>
      <xdr:rowOff>71804</xdr:rowOff>
    </xdr:to>
    <xdr:cxnSp macro="">
      <xdr:nvCxnSpPr>
        <xdr:cNvPr id="21" name="Straight Arrow Connector 20">
          <a:extLst>
            <a:ext uri="{FF2B5EF4-FFF2-40B4-BE49-F238E27FC236}">
              <a16:creationId xmlns:a16="http://schemas.microsoft.com/office/drawing/2014/main" id="{00000000-0008-0000-0500-000015000000}"/>
            </a:ext>
          </a:extLst>
        </xdr:cNvPr>
        <xdr:cNvCxnSpPr>
          <a:stCxn id="20" idx="1"/>
        </xdr:cNvCxnSpPr>
      </xdr:nvCxnSpPr>
      <xdr:spPr>
        <a:xfrm flipH="1">
          <a:off x="9457593" y="1143732"/>
          <a:ext cx="336304" cy="378803"/>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527539</xdr:colOff>
      <xdr:row>7</xdr:row>
      <xdr:rowOff>8792</xdr:rowOff>
    </xdr:from>
    <xdr:to>
      <xdr:col>5</xdr:col>
      <xdr:colOff>87924</xdr:colOff>
      <xdr:row>24</xdr:row>
      <xdr:rowOff>101113</xdr:rowOff>
    </xdr:to>
    <xdr:sp macro="" textlink="">
      <xdr:nvSpPr>
        <xdr:cNvPr id="22" name="Rectangle: Rounded Corners 21">
          <a:extLst>
            <a:ext uri="{FF2B5EF4-FFF2-40B4-BE49-F238E27FC236}">
              <a16:creationId xmlns:a16="http://schemas.microsoft.com/office/drawing/2014/main" id="{00000000-0008-0000-0500-000016000000}"/>
            </a:ext>
          </a:extLst>
        </xdr:cNvPr>
        <xdr:cNvSpPr/>
      </xdr:nvSpPr>
      <xdr:spPr>
        <a:xfrm>
          <a:off x="3685443" y="1298330"/>
          <a:ext cx="1047750" cy="2832590"/>
        </a:xfrm>
        <a:prstGeom prst="roundRect">
          <a:avLst>
            <a:gd name="adj" fmla="val 21159"/>
          </a:avLst>
        </a:prstGeom>
        <a:no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endParaRPr lang="en-GB" sz="1100">
            <a:solidFill>
              <a:schemeClr val="bg1">
                <a:lumMod val="50000"/>
              </a:schemeClr>
            </a:solidFill>
          </a:endParaRPr>
        </a:p>
      </xdr:txBody>
    </xdr:sp>
    <xdr:clientData/>
  </xdr:twoCellAnchor>
  <xdr:twoCellAnchor editAs="oneCell">
    <xdr:from>
      <xdr:col>4</xdr:col>
      <xdr:colOff>743682</xdr:colOff>
      <xdr:row>25</xdr:row>
      <xdr:rowOff>148003</xdr:rowOff>
    </xdr:from>
    <xdr:to>
      <xdr:col>6</xdr:col>
      <xdr:colOff>800099</xdr:colOff>
      <xdr:row>28</xdr:row>
      <xdr:rowOff>158262</xdr:rowOff>
    </xdr:to>
    <xdr:sp macro="" textlink="">
      <xdr:nvSpPr>
        <xdr:cNvPr id="25" name="Rectangle: Rounded Corners 24">
          <a:extLst>
            <a:ext uri="{FF2B5EF4-FFF2-40B4-BE49-F238E27FC236}">
              <a16:creationId xmlns:a16="http://schemas.microsoft.com/office/drawing/2014/main" id="{00000000-0008-0000-0500-000019000000}"/>
            </a:ext>
          </a:extLst>
        </xdr:cNvPr>
        <xdr:cNvSpPr/>
      </xdr:nvSpPr>
      <xdr:spPr>
        <a:xfrm>
          <a:off x="4495067" y="4339003"/>
          <a:ext cx="1301994" cy="493836"/>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Live values go out to rest of model</a:t>
          </a:r>
        </a:p>
      </xdr:txBody>
    </xdr:sp>
    <xdr:clientData/>
  </xdr:twoCellAnchor>
  <xdr:twoCellAnchor>
    <xdr:from>
      <xdr:col>4</xdr:col>
      <xdr:colOff>457933</xdr:colOff>
      <xdr:row>24</xdr:row>
      <xdr:rowOff>101112</xdr:rowOff>
    </xdr:from>
    <xdr:to>
      <xdr:col>4</xdr:col>
      <xdr:colOff>743682</xdr:colOff>
      <xdr:row>27</xdr:row>
      <xdr:rowOff>72536</xdr:rowOff>
    </xdr:to>
    <xdr:cxnSp macro="">
      <xdr:nvCxnSpPr>
        <xdr:cNvPr id="26" name="Straight Arrow Connector 25">
          <a:extLst>
            <a:ext uri="{FF2B5EF4-FFF2-40B4-BE49-F238E27FC236}">
              <a16:creationId xmlns:a16="http://schemas.microsoft.com/office/drawing/2014/main" id="{00000000-0008-0000-0500-00001A000000}"/>
            </a:ext>
          </a:extLst>
        </xdr:cNvPr>
        <xdr:cNvCxnSpPr>
          <a:stCxn id="25" idx="1"/>
          <a:endCxn id="22" idx="2"/>
        </xdr:cNvCxnSpPr>
      </xdr:nvCxnSpPr>
      <xdr:spPr>
        <a:xfrm flipH="1" flipV="1">
          <a:off x="4209318" y="4130920"/>
          <a:ext cx="285749" cy="455001"/>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364148</xdr:colOff>
      <xdr:row>1</xdr:row>
      <xdr:rowOff>120159</xdr:rowOff>
    </xdr:from>
    <xdr:to>
      <xdr:col>10</xdr:col>
      <xdr:colOff>772257</xdr:colOff>
      <xdr:row>4</xdr:row>
      <xdr:rowOff>130418</xdr:rowOff>
    </xdr:to>
    <xdr:sp macro="" textlink="">
      <xdr:nvSpPr>
        <xdr:cNvPr id="31" name="Rectangle: Rounded Corners 30">
          <a:extLst>
            <a:ext uri="{FF2B5EF4-FFF2-40B4-BE49-F238E27FC236}">
              <a16:creationId xmlns:a16="http://schemas.microsoft.com/office/drawing/2014/main" id="{00000000-0008-0000-0500-00001F000000}"/>
            </a:ext>
          </a:extLst>
        </xdr:cNvPr>
        <xdr:cNvSpPr/>
      </xdr:nvSpPr>
      <xdr:spPr>
        <a:xfrm>
          <a:off x="8042763" y="442544"/>
          <a:ext cx="1301994" cy="493836"/>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Column per scenario</a:t>
          </a:r>
        </a:p>
      </xdr:txBody>
    </xdr:sp>
    <xdr:clientData/>
  </xdr:twoCellAnchor>
  <xdr:twoCellAnchor>
    <xdr:from>
      <xdr:col>8</xdr:col>
      <xdr:colOff>696057</xdr:colOff>
      <xdr:row>3</xdr:row>
      <xdr:rowOff>44693</xdr:rowOff>
    </xdr:from>
    <xdr:to>
      <xdr:col>9</xdr:col>
      <xdr:colOff>364148</xdr:colOff>
      <xdr:row>8</xdr:row>
      <xdr:rowOff>80596</xdr:rowOff>
    </xdr:to>
    <xdr:cxnSp macro="">
      <xdr:nvCxnSpPr>
        <xdr:cNvPr id="32" name="Straight Arrow Connector 31">
          <a:extLst>
            <a:ext uri="{FF2B5EF4-FFF2-40B4-BE49-F238E27FC236}">
              <a16:creationId xmlns:a16="http://schemas.microsoft.com/office/drawing/2014/main" id="{00000000-0008-0000-0500-000020000000}"/>
            </a:ext>
          </a:extLst>
        </xdr:cNvPr>
        <xdr:cNvCxnSpPr>
          <a:stCxn id="31" idx="1"/>
        </xdr:cNvCxnSpPr>
      </xdr:nvCxnSpPr>
      <xdr:spPr>
        <a:xfrm flipH="1">
          <a:off x="7480788" y="689462"/>
          <a:ext cx="561975" cy="841865"/>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465259</xdr:colOff>
      <xdr:row>13</xdr:row>
      <xdr:rowOff>23444</xdr:rowOff>
    </xdr:from>
    <xdr:to>
      <xdr:col>13</xdr:col>
      <xdr:colOff>550984</xdr:colOff>
      <xdr:row>16</xdr:row>
      <xdr:rowOff>33703</xdr:rowOff>
    </xdr:to>
    <xdr:sp macro="" textlink="">
      <xdr:nvSpPr>
        <xdr:cNvPr id="37" name="Rectangle: Rounded Corners 36">
          <a:extLst>
            <a:ext uri="{FF2B5EF4-FFF2-40B4-BE49-F238E27FC236}">
              <a16:creationId xmlns:a16="http://schemas.microsoft.com/office/drawing/2014/main" id="{00000000-0008-0000-0500-000025000000}"/>
            </a:ext>
          </a:extLst>
        </xdr:cNvPr>
        <xdr:cNvSpPr/>
      </xdr:nvSpPr>
      <xdr:spPr>
        <a:xfrm>
          <a:off x="9931644" y="2280136"/>
          <a:ext cx="1301994" cy="493836"/>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Row</a:t>
          </a:r>
          <a:r>
            <a:rPr lang="en-GB" sz="1100" baseline="0">
              <a:solidFill>
                <a:schemeClr val="bg1">
                  <a:lumMod val="50000"/>
                </a:schemeClr>
              </a:solidFill>
            </a:rPr>
            <a:t> per variable</a:t>
          </a:r>
          <a:endParaRPr lang="en-GB" sz="1100">
            <a:solidFill>
              <a:schemeClr val="bg1">
                <a:lumMod val="50000"/>
              </a:schemeClr>
            </a:solidFill>
          </a:endParaRPr>
        </a:p>
      </xdr:txBody>
    </xdr:sp>
    <xdr:clientData/>
  </xdr:twoCellAnchor>
  <xdr:twoCellAnchor>
    <xdr:from>
      <xdr:col>11</xdr:col>
      <xdr:colOff>7327</xdr:colOff>
      <xdr:row>14</xdr:row>
      <xdr:rowOff>109169</xdr:rowOff>
    </xdr:from>
    <xdr:to>
      <xdr:col>11</xdr:col>
      <xdr:colOff>465259</xdr:colOff>
      <xdr:row>15</xdr:row>
      <xdr:rowOff>58615</xdr:rowOff>
    </xdr:to>
    <xdr:cxnSp macro="">
      <xdr:nvCxnSpPr>
        <xdr:cNvPr id="38" name="Straight Arrow Connector 37">
          <a:extLst>
            <a:ext uri="{FF2B5EF4-FFF2-40B4-BE49-F238E27FC236}">
              <a16:creationId xmlns:a16="http://schemas.microsoft.com/office/drawing/2014/main" id="{00000000-0008-0000-0500-000026000000}"/>
            </a:ext>
          </a:extLst>
        </xdr:cNvPr>
        <xdr:cNvCxnSpPr>
          <a:stCxn id="37" idx="1"/>
        </xdr:cNvCxnSpPr>
      </xdr:nvCxnSpPr>
      <xdr:spPr>
        <a:xfrm flipH="1">
          <a:off x="9473712" y="2527054"/>
          <a:ext cx="457932" cy="110638"/>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117230</xdr:colOff>
      <xdr:row>3</xdr:row>
      <xdr:rowOff>79861</xdr:rowOff>
    </xdr:from>
    <xdr:to>
      <xdr:col>7</xdr:col>
      <xdr:colOff>827943</xdr:colOff>
      <xdr:row>5</xdr:row>
      <xdr:rowOff>131150</xdr:rowOff>
    </xdr:to>
    <xdr:sp macro="" textlink="">
      <xdr:nvSpPr>
        <xdr:cNvPr id="18" name="Rectangle 17">
          <a:extLst>
            <a:ext uri="{FF2B5EF4-FFF2-40B4-BE49-F238E27FC236}">
              <a16:creationId xmlns:a16="http://schemas.microsoft.com/office/drawing/2014/main" id="{00000000-0008-0000-0500-000012000000}"/>
            </a:ext>
          </a:extLst>
        </xdr:cNvPr>
        <xdr:cNvSpPr/>
      </xdr:nvSpPr>
      <xdr:spPr>
        <a:xfrm>
          <a:off x="5114192" y="761265"/>
          <a:ext cx="1604597" cy="373673"/>
        </a:xfrm>
        <a:prstGeom prst="rect">
          <a:avLst/>
        </a:prstGeom>
        <a:solidFill>
          <a:schemeClr val="accent6">
            <a:lumMod val="20000"/>
            <a:lumOff val="80000"/>
          </a:schemeClr>
        </a:solidFill>
        <a:ln w="1905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chemeClr val="accent6"/>
              </a:solidFill>
            </a:rPr>
            <a:t>=INDEX(G10:K10,$E$6)</a:t>
          </a:r>
        </a:p>
      </xdr:txBody>
    </xdr:sp>
    <xdr:clientData/>
  </xdr:twoCellAnchor>
  <xdr:twoCellAnchor>
    <xdr:from>
      <xdr:col>4</xdr:col>
      <xdr:colOff>820615</xdr:colOff>
      <xdr:row>4</xdr:row>
      <xdr:rowOff>105506</xdr:rowOff>
    </xdr:from>
    <xdr:to>
      <xdr:col>6</xdr:col>
      <xdr:colOff>117230</xdr:colOff>
      <xdr:row>8</xdr:row>
      <xdr:rowOff>51289</xdr:rowOff>
    </xdr:to>
    <xdr:cxnSp macro="">
      <xdr:nvCxnSpPr>
        <xdr:cNvPr id="23" name="Straight Arrow Connector 22">
          <a:extLst>
            <a:ext uri="{FF2B5EF4-FFF2-40B4-BE49-F238E27FC236}">
              <a16:creationId xmlns:a16="http://schemas.microsoft.com/office/drawing/2014/main" id="{00000000-0008-0000-0500-000017000000}"/>
            </a:ext>
          </a:extLst>
        </xdr:cNvPr>
        <xdr:cNvCxnSpPr>
          <a:stCxn id="18" idx="1"/>
        </xdr:cNvCxnSpPr>
      </xdr:nvCxnSpPr>
      <xdr:spPr>
        <a:xfrm flipH="1">
          <a:off x="4572000" y="948102"/>
          <a:ext cx="542192" cy="590552"/>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1228725</xdr:colOff>
          <xdr:row>5</xdr:row>
          <xdr:rowOff>0</xdr:rowOff>
        </xdr:from>
        <xdr:to>
          <xdr:col>3</xdr:col>
          <xdr:colOff>1238250</xdr:colOff>
          <xdr:row>7</xdr:row>
          <xdr:rowOff>38100</xdr:rowOff>
        </xdr:to>
        <xdr:sp macro="" textlink="">
          <xdr:nvSpPr>
            <xdr:cNvPr id="7170" name="Drop Down 2" hidden="1">
              <a:extLst>
                <a:ext uri="{63B3BB69-23CF-44E3-9099-C40C66FF867C}">
                  <a14:compatExt spid="_x0000_s7170"/>
                </a:ext>
                <a:ext uri="{FF2B5EF4-FFF2-40B4-BE49-F238E27FC236}">
                  <a16:creationId xmlns:a16="http://schemas.microsoft.com/office/drawing/2014/main" id="{393BAA5A-C510-06A2-F1FA-54070E85B6BB}"/>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1190625</xdr:colOff>
          <xdr:row>3</xdr:row>
          <xdr:rowOff>142875</xdr:rowOff>
        </xdr:from>
        <xdr:to>
          <xdr:col>3</xdr:col>
          <xdr:colOff>1200150</xdr:colOff>
          <xdr:row>6</xdr:row>
          <xdr:rowOff>19050</xdr:rowOff>
        </xdr:to>
        <xdr:sp macro="" textlink="">
          <xdr:nvSpPr>
            <xdr:cNvPr id="8193" name="Drop Down 1" hidden="1">
              <a:extLst>
                <a:ext uri="{63B3BB69-23CF-44E3-9099-C40C66FF867C}">
                  <a14:compatExt spid="_x0000_s8193"/>
                </a:ext>
                <a:ext uri="{FF2B5EF4-FFF2-40B4-BE49-F238E27FC236}">
                  <a16:creationId xmlns:a16="http://schemas.microsoft.com/office/drawing/2014/main" id="{00000000-0008-0000-0A00-000001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581025</xdr:colOff>
          <xdr:row>3</xdr:row>
          <xdr:rowOff>142875</xdr:rowOff>
        </xdr:from>
        <xdr:to>
          <xdr:col>8</xdr:col>
          <xdr:colOff>495300</xdr:colOff>
          <xdr:row>6</xdr:row>
          <xdr:rowOff>19050</xdr:rowOff>
        </xdr:to>
        <xdr:sp macro="" textlink="">
          <xdr:nvSpPr>
            <xdr:cNvPr id="6152" name="Drop Down 8" hidden="1">
              <a:extLst>
                <a:ext uri="{63B3BB69-23CF-44E3-9099-C40C66FF867C}">
                  <a14:compatExt spid="_x0000_s6152"/>
                </a:ext>
                <a:ext uri="{FF2B5EF4-FFF2-40B4-BE49-F238E27FC236}">
                  <a16:creationId xmlns:a16="http://schemas.microsoft.com/office/drawing/2014/main" id="{5374C353-E02C-AB2A-3195-A53D41B6711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485774</xdr:colOff>
      <xdr:row>8</xdr:row>
      <xdr:rowOff>28574</xdr:rowOff>
    </xdr:from>
    <xdr:to>
      <xdr:col>22</xdr:col>
      <xdr:colOff>476249</xdr:colOff>
      <xdr:row>40</xdr:row>
      <xdr:rowOff>76199</xdr:rowOff>
    </xdr:to>
    <xdr:graphicFrame macro="">
      <xdr:nvGraphicFramePr>
        <xdr:cNvPr id="2" name="Chart 1">
          <a:extLst>
            <a:ext uri="{FF2B5EF4-FFF2-40B4-BE49-F238E27FC236}">
              <a16:creationId xmlns:a16="http://schemas.microsoft.com/office/drawing/2014/main" id="{F3F35EFE-7E8E-4E76-AD4C-F63B9C28B9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630115</xdr:colOff>
      <xdr:row>4</xdr:row>
      <xdr:rowOff>58615</xdr:rowOff>
    </xdr:from>
    <xdr:to>
      <xdr:col>13</xdr:col>
      <xdr:colOff>534865</xdr:colOff>
      <xdr:row>6</xdr:row>
      <xdr:rowOff>109904</xdr:rowOff>
    </xdr:to>
    <xdr:sp macro="" textlink="">
      <xdr:nvSpPr>
        <xdr:cNvPr id="2" name="Rectangle 1">
          <a:extLst>
            <a:ext uri="{FF2B5EF4-FFF2-40B4-BE49-F238E27FC236}">
              <a16:creationId xmlns:a16="http://schemas.microsoft.com/office/drawing/2014/main" id="{BD9C06CB-3E21-47C6-8138-0525FC5C1580}"/>
            </a:ext>
          </a:extLst>
        </xdr:cNvPr>
        <xdr:cNvSpPr/>
      </xdr:nvSpPr>
      <xdr:spPr>
        <a:xfrm>
          <a:off x="6526090" y="744415"/>
          <a:ext cx="4705350" cy="375139"/>
        </a:xfrm>
        <a:prstGeom prst="rect">
          <a:avLst/>
        </a:prstGeom>
        <a:solidFill>
          <a:schemeClr val="accent6">
            <a:lumMod val="20000"/>
            <a:lumOff val="80000"/>
          </a:schemeClr>
        </a:solidFill>
        <a:ln w="1905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chemeClr val="accent6"/>
              </a:solidFill>
            </a:rPr>
            <a:t>=OR( AND(G$8=1,INDEX($G10:$K10,$E$6)="") , AND($E$6=G$8,G10&lt;&gt;"") )</a:t>
          </a:r>
        </a:p>
      </xdr:txBody>
    </xdr:sp>
    <xdr:clientData/>
  </xdr:twoCellAnchor>
  <xdr:twoCellAnchor>
    <xdr:from>
      <xdr:col>6</xdr:col>
      <xdr:colOff>732692</xdr:colOff>
      <xdr:row>5</xdr:row>
      <xdr:rowOff>84260</xdr:rowOff>
    </xdr:from>
    <xdr:to>
      <xdr:col>7</xdr:col>
      <xdr:colOff>630115</xdr:colOff>
      <xdr:row>9</xdr:row>
      <xdr:rowOff>14654</xdr:rowOff>
    </xdr:to>
    <xdr:cxnSp macro="">
      <xdr:nvCxnSpPr>
        <xdr:cNvPr id="3" name="Straight Arrow Connector 2">
          <a:extLst>
            <a:ext uri="{FF2B5EF4-FFF2-40B4-BE49-F238E27FC236}">
              <a16:creationId xmlns:a16="http://schemas.microsoft.com/office/drawing/2014/main" id="{2CBE04DF-1F50-4D02-8ECA-18D674D75504}"/>
            </a:ext>
          </a:extLst>
        </xdr:cNvPr>
        <xdr:cNvCxnSpPr>
          <a:stCxn id="2" idx="1"/>
        </xdr:cNvCxnSpPr>
      </xdr:nvCxnSpPr>
      <xdr:spPr>
        <a:xfrm flipH="1">
          <a:off x="5733317" y="931985"/>
          <a:ext cx="792773" cy="578094"/>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725366</xdr:colOff>
      <xdr:row>0</xdr:row>
      <xdr:rowOff>73269</xdr:rowOff>
    </xdr:from>
    <xdr:to>
      <xdr:col>9</xdr:col>
      <xdr:colOff>691662</xdr:colOff>
      <xdr:row>3</xdr:row>
      <xdr:rowOff>54220</xdr:rowOff>
    </xdr:to>
    <xdr:sp macro="" textlink="">
      <xdr:nvSpPr>
        <xdr:cNvPr id="4" name="Rectangle: Rounded Corners 3">
          <a:extLst>
            <a:ext uri="{FF2B5EF4-FFF2-40B4-BE49-F238E27FC236}">
              <a16:creationId xmlns:a16="http://schemas.microsoft.com/office/drawing/2014/main" id="{D85D8747-1609-472F-94A7-C986CD328CEB}"/>
            </a:ext>
          </a:extLst>
        </xdr:cNvPr>
        <xdr:cNvSpPr/>
      </xdr:nvSpPr>
      <xdr:spPr>
        <a:xfrm>
          <a:off x="6621341" y="73269"/>
          <a:ext cx="1756996" cy="497499"/>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Column</a:t>
          </a:r>
          <a:r>
            <a:rPr lang="en-GB" sz="1100" baseline="0">
              <a:solidFill>
                <a:schemeClr val="bg1">
                  <a:lumMod val="50000"/>
                </a:schemeClr>
              </a:solidFill>
            </a:rPr>
            <a:t> 1:</a:t>
          </a:r>
        </a:p>
        <a:p>
          <a:pPr algn="ctr"/>
          <a:r>
            <a:rPr lang="en-GB" sz="1100" baseline="0">
              <a:solidFill>
                <a:schemeClr val="bg1">
                  <a:lumMod val="50000"/>
                </a:schemeClr>
              </a:solidFill>
            </a:rPr>
            <a:t>"Selected would be blank"</a:t>
          </a:r>
          <a:endParaRPr lang="en-GB" sz="1100">
            <a:solidFill>
              <a:schemeClr val="bg1">
                <a:lumMod val="50000"/>
              </a:schemeClr>
            </a:solidFill>
          </a:endParaRPr>
        </a:p>
      </xdr:txBody>
    </xdr:sp>
    <xdr:clientData/>
  </xdr:twoCellAnchor>
  <xdr:twoCellAnchor>
    <xdr:from>
      <xdr:col>9</xdr:col>
      <xdr:colOff>691662</xdr:colOff>
      <xdr:row>1</xdr:row>
      <xdr:rowOff>158995</xdr:rowOff>
    </xdr:from>
    <xdr:to>
      <xdr:col>10</xdr:col>
      <xdr:colOff>608135</xdr:colOff>
      <xdr:row>5</xdr:row>
      <xdr:rowOff>36635</xdr:rowOff>
    </xdr:to>
    <xdr:cxnSp macro="">
      <xdr:nvCxnSpPr>
        <xdr:cNvPr id="5" name="Straight Arrow Connector 4">
          <a:extLst>
            <a:ext uri="{FF2B5EF4-FFF2-40B4-BE49-F238E27FC236}">
              <a16:creationId xmlns:a16="http://schemas.microsoft.com/office/drawing/2014/main" id="{11980E48-A1B5-4278-88C8-EA4D2FA91FE9}"/>
            </a:ext>
          </a:extLst>
        </xdr:cNvPr>
        <xdr:cNvCxnSpPr>
          <a:stCxn id="4" idx="3"/>
        </xdr:cNvCxnSpPr>
      </xdr:nvCxnSpPr>
      <xdr:spPr>
        <a:xfrm>
          <a:off x="8378337" y="320920"/>
          <a:ext cx="811823" cy="563440"/>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593481</xdr:colOff>
      <xdr:row>0</xdr:row>
      <xdr:rowOff>64476</xdr:rowOff>
    </xdr:from>
    <xdr:to>
      <xdr:col>13</xdr:col>
      <xdr:colOff>446942</xdr:colOff>
      <xdr:row>3</xdr:row>
      <xdr:rowOff>45427</xdr:rowOff>
    </xdr:to>
    <xdr:sp macro="" textlink="">
      <xdr:nvSpPr>
        <xdr:cNvPr id="6" name="Rectangle: Rounded Corners 5">
          <a:extLst>
            <a:ext uri="{FF2B5EF4-FFF2-40B4-BE49-F238E27FC236}">
              <a16:creationId xmlns:a16="http://schemas.microsoft.com/office/drawing/2014/main" id="{E16046BB-150F-49F6-BFAD-2C3E4E16EFDE}"/>
            </a:ext>
          </a:extLst>
        </xdr:cNvPr>
        <xdr:cNvSpPr/>
      </xdr:nvSpPr>
      <xdr:spPr>
        <a:xfrm>
          <a:off x="9175506" y="64476"/>
          <a:ext cx="1968011" cy="497499"/>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Other Columns:</a:t>
          </a:r>
        </a:p>
        <a:p>
          <a:pPr algn="ctr"/>
          <a:r>
            <a:rPr lang="en-GB" sz="1100">
              <a:solidFill>
                <a:schemeClr val="bg1">
                  <a:lumMod val="50000"/>
                </a:schemeClr>
              </a:solidFill>
            </a:rPr>
            <a:t>"Selected</a:t>
          </a:r>
          <a:r>
            <a:rPr lang="en-GB" sz="1100" baseline="0">
              <a:solidFill>
                <a:schemeClr val="bg1">
                  <a:lumMod val="50000"/>
                </a:schemeClr>
              </a:solidFill>
            </a:rPr>
            <a:t> and non blank"</a:t>
          </a:r>
          <a:endParaRPr lang="en-GB" sz="1100">
            <a:solidFill>
              <a:schemeClr val="bg1">
                <a:lumMod val="50000"/>
              </a:schemeClr>
            </a:solidFill>
          </a:endParaRPr>
        </a:p>
      </xdr:txBody>
    </xdr:sp>
    <xdr:clientData/>
  </xdr:twoCellAnchor>
  <xdr:twoCellAnchor>
    <xdr:from>
      <xdr:col>11</xdr:col>
      <xdr:colOff>388327</xdr:colOff>
      <xdr:row>2</xdr:row>
      <xdr:rowOff>153866</xdr:rowOff>
    </xdr:from>
    <xdr:to>
      <xdr:col>11</xdr:col>
      <xdr:colOff>468923</xdr:colOff>
      <xdr:row>4</xdr:row>
      <xdr:rowOff>146538</xdr:rowOff>
    </xdr:to>
    <xdr:cxnSp macro="">
      <xdr:nvCxnSpPr>
        <xdr:cNvPr id="7" name="Straight Arrow Connector 6">
          <a:extLst>
            <a:ext uri="{FF2B5EF4-FFF2-40B4-BE49-F238E27FC236}">
              <a16:creationId xmlns:a16="http://schemas.microsoft.com/office/drawing/2014/main" id="{8F954223-EC25-4EB2-B005-8C7D9FE77BB3}"/>
            </a:ext>
          </a:extLst>
        </xdr:cNvPr>
        <xdr:cNvCxnSpPr/>
      </xdr:nvCxnSpPr>
      <xdr:spPr>
        <a:xfrm>
          <a:off x="9865702" y="515816"/>
          <a:ext cx="80596" cy="316522"/>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498231</xdr:colOff>
      <xdr:row>2</xdr:row>
      <xdr:rowOff>124558</xdr:rowOff>
    </xdr:from>
    <xdr:to>
      <xdr:col>13</xdr:col>
      <xdr:colOff>0</xdr:colOff>
      <xdr:row>5</xdr:row>
      <xdr:rowOff>36635</xdr:rowOff>
    </xdr:to>
    <xdr:cxnSp macro="">
      <xdr:nvCxnSpPr>
        <xdr:cNvPr id="8" name="Straight Arrow Connector 7">
          <a:extLst>
            <a:ext uri="{FF2B5EF4-FFF2-40B4-BE49-F238E27FC236}">
              <a16:creationId xmlns:a16="http://schemas.microsoft.com/office/drawing/2014/main" id="{9822635E-3051-45B8-B308-90B8A516C54F}"/>
            </a:ext>
          </a:extLst>
        </xdr:cNvPr>
        <xdr:cNvCxnSpPr/>
      </xdr:nvCxnSpPr>
      <xdr:spPr>
        <a:xfrm>
          <a:off x="10585206" y="486508"/>
          <a:ext cx="111369" cy="397852"/>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849922</xdr:colOff>
      <xdr:row>28</xdr:row>
      <xdr:rowOff>19559</xdr:rowOff>
    </xdr:from>
    <xdr:to>
      <xdr:col>7</xdr:col>
      <xdr:colOff>821699</xdr:colOff>
      <xdr:row>31</xdr:row>
      <xdr:rowOff>29818</xdr:rowOff>
    </xdr:to>
    <xdr:sp macro="" textlink="">
      <xdr:nvSpPr>
        <xdr:cNvPr id="9" name="Rectangle: Rounded Corners 8">
          <a:extLst>
            <a:ext uri="{FF2B5EF4-FFF2-40B4-BE49-F238E27FC236}">
              <a16:creationId xmlns:a16="http://schemas.microsoft.com/office/drawing/2014/main" id="{D4F59F9B-C235-430E-AA1A-DCF75AA627BB}"/>
            </a:ext>
          </a:extLst>
        </xdr:cNvPr>
        <xdr:cNvSpPr/>
      </xdr:nvSpPr>
      <xdr:spPr>
        <a:xfrm>
          <a:off x="4602772" y="4591559"/>
          <a:ext cx="2114902" cy="496034"/>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Adding a value to Downside can also be seen</a:t>
          </a:r>
          <a:r>
            <a:rPr lang="en-GB" sz="1100" baseline="0">
              <a:solidFill>
                <a:schemeClr val="bg1">
                  <a:lumMod val="50000"/>
                </a:schemeClr>
              </a:solidFill>
            </a:rPr>
            <a:t> to light up in green.</a:t>
          </a:r>
          <a:endParaRPr lang="en-GB" sz="1100">
            <a:solidFill>
              <a:schemeClr val="bg1">
                <a:lumMod val="50000"/>
              </a:schemeClr>
            </a:solidFill>
          </a:endParaRPr>
        </a:p>
      </xdr:txBody>
    </xdr:sp>
    <xdr:clientData/>
  </xdr:twoCellAnchor>
  <xdr:twoCellAnchor>
    <xdr:from>
      <xdr:col>5</xdr:col>
      <xdr:colOff>58299</xdr:colOff>
      <xdr:row>23</xdr:row>
      <xdr:rowOff>58615</xdr:rowOff>
    </xdr:from>
    <xdr:to>
      <xdr:col>6</xdr:col>
      <xdr:colOff>659964</xdr:colOff>
      <xdr:row>28</xdr:row>
      <xdr:rowOff>19559</xdr:rowOff>
    </xdr:to>
    <xdr:cxnSp macro="">
      <xdr:nvCxnSpPr>
        <xdr:cNvPr id="10" name="Straight Arrow Connector 9">
          <a:extLst>
            <a:ext uri="{FF2B5EF4-FFF2-40B4-BE49-F238E27FC236}">
              <a16:creationId xmlns:a16="http://schemas.microsoft.com/office/drawing/2014/main" id="{F784FCC3-46EB-41F5-94B7-DAC6BDF12A14}"/>
            </a:ext>
          </a:extLst>
        </xdr:cNvPr>
        <xdr:cNvCxnSpPr>
          <a:stCxn id="9" idx="0"/>
        </xdr:cNvCxnSpPr>
      </xdr:nvCxnSpPr>
      <xdr:spPr>
        <a:xfrm flipH="1" flipV="1">
          <a:off x="4706499" y="3820990"/>
          <a:ext cx="954090" cy="770569"/>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659964</xdr:colOff>
      <xdr:row>23</xdr:row>
      <xdr:rowOff>139210</xdr:rowOff>
    </xdr:from>
    <xdr:to>
      <xdr:col>8</xdr:col>
      <xdr:colOff>351374</xdr:colOff>
      <xdr:row>28</xdr:row>
      <xdr:rowOff>19559</xdr:rowOff>
    </xdr:to>
    <xdr:cxnSp macro="">
      <xdr:nvCxnSpPr>
        <xdr:cNvPr id="11" name="Straight Arrow Connector 10">
          <a:extLst>
            <a:ext uri="{FF2B5EF4-FFF2-40B4-BE49-F238E27FC236}">
              <a16:creationId xmlns:a16="http://schemas.microsoft.com/office/drawing/2014/main" id="{6F736D1B-AFD5-45D3-99CE-B88856EC98FC}"/>
            </a:ext>
          </a:extLst>
        </xdr:cNvPr>
        <xdr:cNvCxnSpPr>
          <a:stCxn id="9" idx="0"/>
        </xdr:cNvCxnSpPr>
      </xdr:nvCxnSpPr>
      <xdr:spPr>
        <a:xfrm flipV="1">
          <a:off x="5660589" y="3901585"/>
          <a:ext cx="1482110" cy="689974"/>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879231</xdr:colOff>
      <xdr:row>10</xdr:row>
      <xdr:rowOff>0</xdr:rowOff>
    </xdr:from>
    <xdr:to>
      <xdr:col>14</xdr:col>
      <xdr:colOff>272181</xdr:colOff>
      <xdr:row>13</xdr:row>
      <xdr:rowOff>10259</xdr:rowOff>
    </xdr:to>
    <xdr:sp macro="" textlink="">
      <xdr:nvSpPr>
        <xdr:cNvPr id="2" name="Arrow: Left 1">
          <a:extLst>
            <a:ext uri="{FF2B5EF4-FFF2-40B4-BE49-F238E27FC236}">
              <a16:creationId xmlns:a16="http://schemas.microsoft.com/office/drawing/2014/main" id="{29D0E7F0-2486-4B0F-B9C3-7B0F1309EBA2}"/>
            </a:ext>
          </a:extLst>
        </xdr:cNvPr>
        <xdr:cNvSpPr/>
      </xdr:nvSpPr>
      <xdr:spPr>
        <a:xfrm>
          <a:off x="9461256" y="1657350"/>
          <a:ext cx="2117100" cy="496034"/>
        </a:xfrm>
        <a:prstGeom prst="leftArrow">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New line</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117230</xdr:colOff>
      <xdr:row>21</xdr:row>
      <xdr:rowOff>153865</xdr:rowOff>
    </xdr:from>
    <xdr:to>
      <xdr:col>8</xdr:col>
      <xdr:colOff>46892</xdr:colOff>
      <xdr:row>25</xdr:row>
      <xdr:rowOff>2932</xdr:rowOff>
    </xdr:to>
    <xdr:sp macro="" textlink="">
      <xdr:nvSpPr>
        <xdr:cNvPr id="2" name="Rectangle: Rounded Corners 1">
          <a:extLst>
            <a:ext uri="{FF2B5EF4-FFF2-40B4-BE49-F238E27FC236}">
              <a16:creationId xmlns:a16="http://schemas.microsoft.com/office/drawing/2014/main" id="{5FA55A2C-9127-4043-B76B-99C822BE4744}"/>
            </a:ext>
          </a:extLst>
        </xdr:cNvPr>
        <xdr:cNvSpPr/>
      </xdr:nvSpPr>
      <xdr:spPr>
        <a:xfrm>
          <a:off x="2536580" y="3592390"/>
          <a:ext cx="1758462" cy="496767"/>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"Match</a:t>
          </a:r>
          <a:r>
            <a:rPr lang="en-GB" sz="1100" baseline="0">
              <a:solidFill>
                <a:schemeClr val="bg1">
                  <a:lumMod val="50000"/>
                </a:schemeClr>
              </a:solidFill>
            </a:rPr>
            <a:t> Once / Index Many"</a:t>
          </a:r>
          <a:endParaRPr lang="en-GB" sz="1100">
            <a:solidFill>
              <a:schemeClr val="bg1">
                <a:lumMod val="50000"/>
              </a:schemeClr>
            </a:solidFill>
          </a:endParaRPr>
        </a:p>
      </xdr:txBody>
    </xdr:sp>
    <xdr:clientData/>
  </xdr:twoCellAnchor>
  <xdr:twoCellAnchor>
    <xdr:from>
      <xdr:col>2</xdr:col>
      <xdr:colOff>512883</xdr:colOff>
      <xdr:row>18</xdr:row>
      <xdr:rowOff>117233</xdr:rowOff>
    </xdr:from>
    <xdr:to>
      <xdr:col>6</xdr:col>
      <xdr:colOff>241788</xdr:colOff>
      <xdr:row>21</xdr:row>
      <xdr:rowOff>7329</xdr:rowOff>
    </xdr:to>
    <xdr:sp macro="" textlink="">
      <xdr:nvSpPr>
        <xdr:cNvPr id="3" name="Rectangle 2">
          <a:extLst>
            <a:ext uri="{FF2B5EF4-FFF2-40B4-BE49-F238E27FC236}">
              <a16:creationId xmlns:a16="http://schemas.microsoft.com/office/drawing/2014/main" id="{7D16C8C7-C2F6-4506-A8FA-F2D3F3089BFD}"/>
            </a:ext>
          </a:extLst>
        </xdr:cNvPr>
        <xdr:cNvSpPr/>
      </xdr:nvSpPr>
      <xdr:spPr>
        <a:xfrm>
          <a:off x="1560633" y="3069983"/>
          <a:ext cx="1710105" cy="375871"/>
        </a:xfrm>
        <a:prstGeom prst="rect">
          <a:avLst/>
        </a:prstGeom>
        <a:solidFill>
          <a:schemeClr val="accent6">
            <a:lumMod val="20000"/>
            <a:lumOff val="80000"/>
          </a:schemeClr>
        </a:solidFill>
        <a:ln w="1905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chemeClr val="accent6"/>
              </a:solidFill>
            </a:rPr>
            <a:t>=MATCH(B16,B9:B13,0)</a:t>
          </a:r>
        </a:p>
      </xdr:txBody>
    </xdr:sp>
    <xdr:clientData/>
  </xdr:twoCellAnchor>
  <xdr:twoCellAnchor>
    <xdr:from>
      <xdr:col>2</xdr:col>
      <xdr:colOff>315058</xdr:colOff>
      <xdr:row>15</xdr:row>
      <xdr:rowOff>124558</xdr:rowOff>
    </xdr:from>
    <xdr:to>
      <xdr:col>4</xdr:col>
      <xdr:colOff>604470</xdr:colOff>
      <xdr:row>18</xdr:row>
      <xdr:rowOff>117233</xdr:rowOff>
    </xdr:to>
    <xdr:cxnSp macro="">
      <xdr:nvCxnSpPr>
        <xdr:cNvPr id="4" name="Straight Arrow Connector 3">
          <a:extLst>
            <a:ext uri="{FF2B5EF4-FFF2-40B4-BE49-F238E27FC236}">
              <a16:creationId xmlns:a16="http://schemas.microsoft.com/office/drawing/2014/main" id="{607ED4D8-4A5D-4388-ABD6-1B78AAAFE128}"/>
            </a:ext>
          </a:extLst>
        </xdr:cNvPr>
        <xdr:cNvCxnSpPr>
          <a:stCxn id="3" idx="0"/>
        </xdr:cNvCxnSpPr>
      </xdr:nvCxnSpPr>
      <xdr:spPr>
        <a:xfrm flipH="1" flipV="1">
          <a:off x="1362808" y="2591533"/>
          <a:ext cx="1051412" cy="478450"/>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423496</xdr:colOff>
      <xdr:row>18</xdr:row>
      <xdr:rowOff>117233</xdr:rowOff>
    </xdr:from>
    <xdr:to>
      <xdr:col>9</xdr:col>
      <xdr:colOff>306266</xdr:colOff>
      <xdr:row>21</xdr:row>
      <xdr:rowOff>7329</xdr:rowOff>
    </xdr:to>
    <xdr:sp macro="" textlink="">
      <xdr:nvSpPr>
        <xdr:cNvPr id="5" name="Rectangle 4">
          <a:extLst>
            <a:ext uri="{FF2B5EF4-FFF2-40B4-BE49-F238E27FC236}">
              <a16:creationId xmlns:a16="http://schemas.microsoft.com/office/drawing/2014/main" id="{2B280AFD-B007-4471-A988-0BD59AC6FFCD}"/>
            </a:ext>
          </a:extLst>
        </xdr:cNvPr>
        <xdr:cNvSpPr/>
      </xdr:nvSpPr>
      <xdr:spPr>
        <a:xfrm>
          <a:off x="3452446" y="3069983"/>
          <a:ext cx="1711570" cy="375871"/>
        </a:xfrm>
        <a:prstGeom prst="rect">
          <a:avLst/>
        </a:prstGeom>
        <a:solidFill>
          <a:schemeClr val="accent6">
            <a:lumMod val="20000"/>
            <a:lumOff val="80000"/>
          </a:schemeClr>
        </a:solidFill>
        <a:ln w="1905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chemeClr val="accent6"/>
              </a:solidFill>
            </a:rPr>
            <a:t>=INDEX(E9:E13,$C16)</a:t>
          </a:r>
        </a:p>
      </xdr:txBody>
    </xdr:sp>
    <xdr:clientData/>
  </xdr:twoCellAnchor>
  <xdr:twoCellAnchor>
    <xdr:from>
      <xdr:col>4</xdr:col>
      <xdr:colOff>556846</xdr:colOff>
      <xdr:row>15</xdr:row>
      <xdr:rowOff>146539</xdr:rowOff>
    </xdr:from>
    <xdr:to>
      <xdr:col>8</xdr:col>
      <xdr:colOff>60814</xdr:colOff>
      <xdr:row>18</xdr:row>
      <xdr:rowOff>117233</xdr:rowOff>
    </xdr:to>
    <xdr:cxnSp macro="">
      <xdr:nvCxnSpPr>
        <xdr:cNvPr id="6" name="Straight Arrow Connector 5">
          <a:extLst>
            <a:ext uri="{FF2B5EF4-FFF2-40B4-BE49-F238E27FC236}">
              <a16:creationId xmlns:a16="http://schemas.microsoft.com/office/drawing/2014/main" id="{497BA573-C368-42AA-ADB0-B88AF5E6A794}"/>
            </a:ext>
          </a:extLst>
        </xdr:cNvPr>
        <xdr:cNvCxnSpPr>
          <a:stCxn id="5" idx="0"/>
        </xdr:cNvCxnSpPr>
      </xdr:nvCxnSpPr>
      <xdr:spPr>
        <a:xfrm flipH="1" flipV="1">
          <a:off x="2366596" y="2613514"/>
          <a:ext cx="1942368" cy="456469"/>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42495</xdr:colOff>
      <xdr:row>21</xdr:row>
      <xdr:rowOff>115767</xdr:rowOff>
    </xdr:from>
    <xdr:to>
      <xdr:col>3</xdr:col>
      <xdr:colOff>93784</xdr:colOff>
      <xdr:row>24</xdr:row>
      <xdr:rowOff>5863</xdr:rowOff>
    </xdr:to>
    <xdr:sp macro="" textlink="">
      <xdr:nvSpPr>
        <xdr:cNvPr id="7" name="Rectangle 6">
          <a:extLst>
            <a:ext uri="{FF2B5EF4-FFF2-40B4-BE49-F238E27FC236}">
              <a16:creationId xmlns:a16="http://schemas.microsoft.com/office/drawing/2014/main" id="{8CF293AB-766C-435E-BAA8-8FB8587AAE25}"/>
            </a:ext>
          </a:extLst>
        </xdr:cNvPr>
        <xdr:cNvSpPr/>
      </xdr:nvSpPr>
      <xdr:spPr>
        <a:xfrm>
          <a:off x="42495" y="3554292"/>
          <a:ext cx="1708639" cy="375871"/>
        </a:xfrm>
        <a:prstGeom prst="rect">
          <a:avLst/>
        </a:prstGeom>
        <a:solidFill>
          <a:schemeClr val="accent6">
            <a:lumMod val="20000"/>
            <a:lumOff val="80000"/>
          </a:schemeClr>
        </a:solidFill>
        <a:ln w="1905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chemeClr val="accent6"/>
              </a:solidFill>
            </a:rPr>
            <a:t>='Nested Main'!E12</a:t>
          </a:r>
        </a:p>
      </xdr:txBody>
    </xdr:sp>
    <xdr:clientData/>
  </xdr:twoCellAnchor>
  <xdr:twoCellAnchor>
    <xdr:from>
      <xdr:col>1</xdr:col>
      <xdr:colOff>571500</xdr:colOff>
      <xdr:row>15</xdr:row>
      <xdr:rowOff>139212</xdr:rowOff>
    </xdr:from>
    <xdr:to>
      <xdr:col>1</xdr:col>
      <xdr:colOff>734890</xdr:colOff>
      <xdr:row>21</xdr:row>
      <xdr:rowOff>115767</xdr:rowOff>
    </xdr:to>
    <xdr:cxnSp macro="">
      <xdr:nvCxnSpPr>
        <xdr:cNvPr id="8" name="Straight Arrow Connector 7">
          <a:extLst>
            <a:ext uri="{FF2B5EF4-FFF2-40B4-BE49-F238E27FC236}">
              <a16:creationId xmlns:a16="http://schemas.microsoft.com/office/drawing/2014/main" id="{A3F03BE8-C8FF-44D6-A90C-0FDE8AB51F07}"/>
            </a:ext>
          </a:extLst>
        </xdr:cNvPr>
        <xdr:cNvCxnSpPr>
          <a:stCxn id="7" idx="0"/>
        </xdr:cNvCxnSpPr>
      </xdr:nvCxnSpPr>
      <xdr:spPr>
        <a:xfrm flipH="1" flipV="1">
          <a:off x="733425" y="2606187"/>
          <a:ext cx="163390" cy="948105"/>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57150</xdr:colOff>
      <xdr:row>24</xdr:row>
      <xdr:rowOff>108438</xdr:rowOff>
    </xdr:from>
    <xdr:to>
      <xdr:col>4</xdr:col>
      <xdr:colOff>1465</xdr:colOff>
      <xdr:row>27</xdr:row>
      <xdr:rowOff>118697</xdr:rowOff>
    </xdr:to>
    <xdr:sp macro="" textlink="">
      <xdr:nvSpPr>
        <xdr:cNvPr id="9" name="Rectangle: Rounded Corners 8">
          <a:extLst>
            <a:ext uri="{FF2B5EF4-FFF2-40B4-BE49-F238E27FC236}">
              <a16:creationId xmlns:a16="http://schemas.microsoft.com/office/drawing/2014/main" id="{5A2099CB-68B0-4551-BF36-CDB4D737BDD9}"/>
            </a:ext>
          </a:extLst>
        </xdr:cNvPr>
        <xdr:cNvSpPr/>
      </xdr:nvSpPr>
      <xdr:spPr>
        <a:xfrm>
          <a:off x="57150" y="4032738"/>
          <a:ext cx="1754065" cy="496034"/>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Call up</a:t>
          </a:r>
          <a:r>
            <a:rPr lang="en-GB" sz="1100" baseline="0">
              <a:solidFill>
                <a:schemeClr val="bg1">
                  <a:lumMod val="50000"/>
                </a:schemeClr>
              </a:solidFill>
            </a:rPr>
            <a:t> the Profile from active scenario.</a:t>
          </a:r>
          <a:endParaRPr lang="en-GB" sz="1100">
            <a:solidFill>
              <a:schemeClr val="bg1">
                <a:lumMod val="50000"/>
              </a:schemeClr>
            </a:solidFill>
          </a:endParaRPr>
        </a:p>
      </xdr:txBody>
    </xdr:sp>
    <xdr:clientData/>
  </xdr:twoCellAnchor>
  <xdr:twoCellAnchor editAs="oneCell">
    <xdr:from>
      <xdr:col>10</xdr:col>
      <xdr:colOff>583222</xdr:colOff>
      <xdr:row>17</xdr:row>
      <xdr:rowOff>158260</xdr:rowOff>
    </xdr:from>
    <xdr:to>
      <xdr:col>13</xdr:col>
      <xdr:colOff>512883</xdr:colOff>
      <xdr:row>21</xdr:row>
      <xdr:rowOff>7327</xdr:rowOff>
    </xdr:to>
    <xdr:sp macro="" textlink="">
      <xdr:nvSpPr>
        <xdr:cNvPr id="10" name="Rectangle: Rounded Corners 9">
          <a:extLst>
            <a:ext uri="{FF2B5EF4-FFF2-40B4-BE49-F238E27FC236}">
              <a16:creationId xmlns:a16="http://schemas.microsoft.com/office/drawing/2014/main" id="{F8E62295-0744-47CF-92C4-ADBBABBD6F0B}"/>
            </a:ext>
          </a:extLst>
        </xdr:cNvPr>
        <xdr:cNvSpPr/>
      </xdr:nvSpPr>
      <xdr:spPr>
        <a:xfrm>
          <a:off x="6050572" y="2949085"/>
          <a:ext cx="1758461" cy="496767"/>
        </a:xfrm>
        <a:prstGeom prst="roundRect">
          <a:avLst/>
        </a:prstGeom>
        <a:solidFill>
          <a:schemeClr val="bg1">
            <a:lumMod val="95000"/>
          </a:schemeClr>
        </a:solidFill>
        <a:ln w="19050">
          <a:solidFill>
            <a:schemeClr val="bg1">
              <a:lumMod val="7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GB" sz="1100">
              <a:solidFill>
                <a:schemeClr val="bg1">
                  <a:lumMod val="50000"/>
                </a:schemeClr>
              </a:solidFill>
            </a:rPr>
            <a:t>This</a:t>
          </a:r>
          <a:r>
            <a:rPr lang="en-GB" sz="1100" baseline="0">
              <a:solidFill>
                <a:schemeClr val="bg1">
                  <a:lumMod val="50000"/>
                </a:schemeClr>
              </a:solidFill>
            </a:rPr>
            <a:t> timeline will link out to the rest of the model</a:t>
          </a:r>
          <a:endParaRPr lang="en-GB" sz="1100">
            <a:solidFill>
              <a:schemeClr val="bg1">
                <a:lumMod val="50000"/>
              </a:schemeClr>
            </a:solidFill>
          </a:endParaRPr>
        </a:p>
      </xdr:txBody>
    </xdr:sp>
    <xdr:clientData/>
  </xdr:twoCellAnchor>
  <xdr:twoCellAnchor>
    <xdr:from>
      <xdr:col>12</xdr:col>
      <xdr:colOff>80596</xdr:colOff>
      <xdr:row>15</xdr:row>
      <xdr:rowOff>146539</xdr:rowOff>
    </xdr:from>
    <xdr:to>
      <xdr:col>12</xdr:col>
      <xdr:colOff>243986</xdr:colOff>
      <xdr:row>17</xdr:row>
      <xdr:rowOff>158260</xdr:rowOff>
    </xdr:to>
    <xdr:cxnSp macro="">
      <xdr:nvCxnSpPr>
        <xdr:cNvPr id="11" name="Straight Arrow Connector 10">
          <a:extLst>
            <a:ext uri="{FF2B5EF4-FFF2-40B4-BE49-F238E27FC236}">
              <a16:creationId xmlns:a16="http://schemas.microsoft.com/office/drawing/2014/main" id="{254CCC0B-482B-4791-8E94-645A404FED38}"/>
            </a:ext>
          </a:extLst>
        </xdr:cNvPr>
        <xdr:cNvCxnSpPr>
          <a:stCxn id="10" idx="0"/>
        </xdr:cNvCxnSpPr>
      </xdr:nvCxnSpPr>
      <xdr:spPr>
        <a:xfrm flipH="1" flipV="1">
          <a:off x="6767146" y="2613514"/>
          <a:ext cx="163390" cy="335571"/>
        </a:xfrm>
        <a:prstGeom prst="straightConnector1">
          <a:avLst/>
        </a:prstGeom>
        <a:ln w="19050">
          <a:solidFill>
            <a:schemeClr val="bg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oneCellAnchor>
    <xdr:from>
      <xdr:col>3</xdr:col>
      <xdr:colOff>400708</xdr:colOff>
      <xdr:row>2</xdr:row>
      <xdr:rowOff>118242</xdr:rowOff>
    </xdr:from>
    <xdr:ext cx="6108526" cy="3833742"/>
    <xdr:sp macro="" textlink="">
      <xdr:nvSpPr>
        <xdr:cNvPr id="2" name="Rectangle 1">
          <a:extLst>
            <a:ext uri="{FF2B5EF4-FFF2-40B4-BE49-F238E27FC236}">
              <a16:creationId xmlns:a16="http://schemas.microsoft.com/office/drawing/2014/main" id="{00000000-0008-0000-0F00-000002000000}"/>
            </a:ext>
          </a:extLst>
        </xdr:cNvPr>
        <xdr:cNvSpPr/>
      </xdr:nvSpPr>
      <xdr:spPr>
        <a:xfrm>
          <a:off x="716018" y="479535"/>
          <a:ext cx="6108526" cy="3833742"/>
        </a:xfrm>
        <a:prstGeom prst="rect">
          <a:avLst/>
        </a:prstGeom>
        <a:noFill/>
      </xdr:spPr>
      <xdr:txBody>
        <a:bodyPr wrap="square" lIns="91440" tIns="45720" rIns="91440" bIns="45720">
          <a:spAutoFit/>
          <a:scene3d>
            <a:camera prst="orthographicFront"/>
            <a:lightRig rig="soft" dir="t">
              <a:rot lat="0" lon="0" rev="15600000"/>
            </a:lightRig>
          </a:scene3d>
          <a:sp3d extrusionH="57150" prstMaterial="softEdge">
            <a:bevelT w="25400" h="38100"/>
          </a:sp3d>
        </a:bodyPr>
        <a:lstStyle/>
        <a:p>
          <a:pPr algn="ctr"/>
          <a:r>
            <a:rPr lang="en-US" sz="23900" b="1" cap="none" spc="0">
              <a:ln/>
              <a:solidFill>
                <a:schemeClr val="accent4"/>
              </a:solidFill>
              <a:effectLst/>
            </a:rPr>
            <a:t>Q+A</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trlProp" Target="../ctrlProps/ctrlProp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A7204-B91E-4F08-A298-74B93C24EC7E}">
  <sheetPr codeName="Sheet1">
    <tabColor rgb="FF009CDE"/>
  </sheetPr>
  <dimension ref="A1"/>
  <sheetViews>
    <sheetView workbookViewId="0">
      <selection activeCell="L68" sqref="L68"/>
    </sheetView>
  </sheetViews>
  <sheetFormatPr defaultColWidth="0" defaultRowHeight="12.75" zeroHeight="1" x14ac:dyDescent="0.2"/>
  <cols>
    <col min="1" max="1" width="95.42578125" customWidth="1"/>
    <col min="2" max="16384" width="9.140625" hidden="1"/>
  </cols>
  <sheetData>
    <row r="1" spans="1:1" ht="112.5" customHeight="1" x14ac:dyDescent="0.2">
      <c r="A1" s="22" t="s">
        <v>100</v>
      </c>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5A5D9-583A-4A83-B84E-77744EFEF40B}">
  <sheetPr codeName="Sheet23">
    <tabColor theme="5"/>
    <outlinePr summaryBelow="0"/>
  </sheetPr>
  <dimension ref="A1:BS149"/>
  <sheetViews>
    <sheetView showGridLines="0" zoomScale="70" zoomScaleNormal="70" workbookViewId="0">
      <pane xSplit="4" ySplit="9" topLeftCell="E24" activePane="bottomRight" state="frozen"/>
      <selection activeCell="L68" sqref="L68"/>
      <selection pane="topRight" activeCell="L68" sqref="L68"/>
      <selection pane="bottomLeft" activeCell="L68" sqref="L68"/>
      <selection pane="bottomRight" activeCell="G56" sqref="G56:J57"/>
    </sheetView>
  </sheetViews>
  <sheetFormatPr defaultColWidth="0" defaultRowHeight="15.75" x14ac:dyDescent="0.25"/>
  <cols>
    <col min="1" max="2" width="2.7109375" style="6" customWidth="1"/>
    <col min="3" max="3" width="26" style="6" customWidth="1"/>
    <col min="4" max="4" width="4.42578125" style="6" customWidth="1"/>
    <col min="5" max="5" width="9.140625" style="6" customWidth="1"/>
    <col min="6" max="6" width="8.85546875" style="6" customWidth="1"/>
    <col min="7" max="10" width="14.28515625" style="6" customWidth="1"/>
    <col min="11" max="11" width="12.28515625" style="6" bestFit="1" customWidth="1"/>
    <col min="12" max="18" width="12.28515625" style="6" customWidth="1"/>
    <col min="19" max="19" width="5.42578125" style="6" customWidth="1"/>
    <col min="20" max="20" width="5.28515625" style="27" customWidth="1"/>
    <col min="21" max="21" width="9.140625" style="6" customWidth="1"/>
    <col min="22" max="70" width="11.42578125" style="6" customWidth="1"/>
    <col min="71" max="71" width="12.140625" style="6" customWidth="1"/>
    <col min="72" max="16384" width="9.140625" style="6" hidden="1"/>
  </cols>
  <sheetData>
    <row r="1" spans="1:70" s="49" customFormat="1" ht="15" x14ac:dyDescent="0.2">
      <c r="A1" s="49" t="s">
        <v>189</v>
      </c>
      <c r="B1" s="50"/>
      <c r="C1" s="50"/>
    </row>
    <row r="2" spans="1:70" s="14" customFormat="1" ht="12.75" x14ac:dyDescent="0.2">
      <c r="C2" s="14" t="s">
        <v>93</v>
      </c>
    </row>
    <row r="3" spans="1:70" x14ac:dyDescent="0.25">
      <c r="G3" s="6" t="str">
        <f>Inputs!F6</f>
        <v>Year 1</v>
      </c>
      <c r="H3" s="6" t="str">
        <f>Inputs!G6</f>
        <v>Year 2</v>
      </c>
      <c r="I3" s="6" t="str">
        <f>Inputs!H6</f>
        <v>Year 3</v>
      </c>
      <c r="J3" s="6" t="str">
        <f>Inputs!I6</f>
        <v>Year 4</v>
      </c>
    </row>
    <row r="4" spans="1:70" x14ac:dyDescent="0.25">
      <c r="C4" s="6" t="s">
        <v>35</v>
      </c>
      <c r="G4" s="40">
        <f>Inputs!F7</f>
        <v>2023</v>
      </c>
      <c r="H4" s="40">
        <f>Inputs!G7</f>
        <v>2024</v>
      </c>
      <c r="I4" s="40">
        <f>Inputs!H7</f>
        <v>2025</v>
      </c>
      <c r="J4" s="40">
        <f>Inputs!I7</f>
        <v>2026</v>
      </c>
      <c r="W4" s="29">
        <f>YEAR(W5)</f>
        <v>2023</v>
      </c>
      <c r="X4" s="29">
        <f t="shared" ref="X4:BR4" si="0">YEAR(X5)</f>
        <v>2023</v>
      </c>
      <c r="Y4" s="29">
        <f t="shared" si="0"/>
        <v>2023</v>
      </c>
      <c r="Z4" s="29">
        <f t="shared" si="0"/>
        <v>2023</v>
      </c>
      <c r="AA4" s="29">
        <f t="shared" si="0"/>
        <v>2023</v>
      </c>
      <c r="AB4" s="29">
        <f t="shared" si="0"/>
        <v>2023</v>
      </c>
      <c r="AC4" s="29">
        <f t="shared" si="0"/>
        <v>2023</v>
      </c>
      <c r="AD4" s="29">
        <f t="shared" si="0"/>
        <v>2023</v>
      </c>
      <c r="AE4" s="29">
        <f t="shared" si="0"/>
        <v>2023</v>
      </c>
      <c r="AF4" s="29">
        <f t="shared" si="0"/>
        <v>2023</v>
      </c>
      <c r="AG4" s="29">
        <f t="shared" si="0"/>
        <v>2023</v>
      </c>
      <c r="AH4" s="29">
        <f t="shared" si="0"/>
        <v>2023</v>
      </c>
      <c r="AI4" s="29">
        <f t="shared" si="0"/>
        <v>2024</v>
      </c>
      <c r="AJ4" s="29">
        <f t="shared" si="0"/>
        <v>2024</v>
      </c>
      <c r="AK4" s="29">
        <f t="shared" si="0"/>
        <v>2024</v>
      </c>
      <c r="AL4" s="29">
        <f t="shared" si="0"/>
        <v>2024</v>
      </c>
      <c r="AM4" s="29">
        <f t="shared" si="0"/>
        <v>2024</v>
      </c>
      <c r="AN4" s="29">
        <f t="shared" si="0"/>
        <v>2024</v>
      </c>
      <c r="AO4" s="29">
        <f t="shared" si="0"/>
        <v>2024</v>
      </c>
      <c r="AP4" s="29">
        <f t="shared" si="0"/>
        <v>2024</v>
      </c>
      <c r="AQ4" s="29">
        <f t="shared" si="0"/>
        <v>2024</v>
      </c>
      <c r="AR4" s="29">
        <f t="shared" si="0"/>
        <v>2024</v>
      </c>
      <c r="AS4" s="29">
        <f t="shared" si="0"/>
        <v>2024</v>
      </c>
      <c r="AT4" s="29">
        <f t="shared" si="0"/>
        <v>2024</v>
      </c>
      <c r="AU4" s="29">
        <f t="shared" si="0"/>
        <v>2025</v>
      </c>
      <c r="AV4" s="29">
        <f t="shared" si="0"/>
        <v>2025</v>
      </c>
      <c r="AW4" s="29">
        <f t="shared" si="0"/>
        <v>2025</v>
      </c>
      <c r="AX4" s="29">
        <f t="shared" si="0"/>
        <v>2025</v>
      </c>
      <c r="AY4" s="29">
        <f t="shared" si="0"/>
        <v>2025</v>
      </c>
      <c r="AZ4" s="29">
        <f t="shared" si="0"/>
        <v>2025</v>
      </c>
      <c r="BA4" s="29">
        <f t="shared" si="0"/>
        <v>2025</v>
      </c>
      <c r="BB4" s="29">
        <f t="shared" si="0"/>
        <v>2025</v>
      </c>
      <c r="BC4" s="29">
        <f t="shared" si="0"/>
        <v>2025</v>
      </c>
      <c r="BD4" s="29">
        <f t="shared" si="0"/>
        <v>2025</v>
      </c>
      <c r="BE4" s="29">
        <f t="shared" si="0"/>
        <v>2025</v>
      </c>
      <c r="BF4" s="29">
        <f t="shared" si="0"/>
        <v>2025</v>
      </c>
      <c r="BG4" s="29">
        <f t="shared" si="0"/>
        <v>2026</v>
      </c>
      <c r="BH4" s="29">
        <f t="shared" si="0"/>
        <v>2026</v>
      </c>
      <c r="BI4" s="29">
        <f t="shared" si="0"/>
        <v>2026</v>
      </c>
      <c r="BJ4" s="29">
        <f t="shared" si="0"/>
        <v>2026</v>
      </c>
      <c r="BK4" s="29">
        <f t="shared" si="0"/>
        <v>2026</v>
      </c>
      <c r="BL4" s="29">
        <f t="shared" si="0"/>
        <v>2026</v>
      </c>
      <c r="BM4" s="29">
        <f t="shared" si="0"/>
        <v>2026</v>
      </c>
      <c r="BN4" s="29">
        <f t="shared" si="0"/>
        <v>2026</v>
      </c>
      <c r="BO4" s="29">
        <f t="shared" si="0"/>
        <v>2026</v>
      </c>
      <c r="BP4" s="29">
        <f t="shared" si="0"/>
        <v>2026</v>
      </c>
      <c r="BQ4" s="29">
        <f t="shared" si="0"/>
        <v>2026</v>
      </c>
      <c r="BR4" s="29">
        <f t="shared" si="0"/>
        <v>2026</v>
      </c>
    </row>
    <row r="5" spans="1:70" x14ac:dyDescent="0.25">
      <c r="C5" s="6" t="s">
        <v>119</v>
      </c>
      <c r="G5" s="39">
        <f>Inputs!D4</f>
        <v>44927</v>
      </c>
      <c r="H5" s="30">
        <f>G6+1</f>
        <v>45292</v>
      </c>
      <c r="I5" s="30">
        <f t="shared" ref="I5:J5" si="1">H6+1</f>
        <v>45658</v>
      </c>
      <c r="J5" s="30">
        <f t="shared" si="1"/>
        <v>46023</v>
      </c>
      <c r="W5" s="41">
        <f>IF(V5=0,Inputs!D4,V6+1)</f>
        <v>44927</v>
      </c>
      <c r="X5" s="41">
        <f>IF(W5=0,Inputs!E4,W6+1)</f>
        <v>44958</v>
      </c>
      <c r="Y5" s="41">
        <f>IF(X5=0,Inputs!F4,X6+1)</f>
        <v>44986</v>
      </c>
      <c r="Z5" s="41">
        <f>IF(Y5=0,Inputs!G4,Y6+1)</f>
        <v>45017</v>
      </c>
      <c r="AA5" s="41">
        <f>IF(Z5=0,Inputs!H4,Z6+1)</f>
        <v>45047</v>
      </c>
      <c r="AB5" s="41">
        <f>IF(AA5=0,Inputs!I4,AA6+1)</f>
        <v>45078</v>
      </c>
      <c r="AC5" s="41">
        <f>IF(AB5=0,Inputs!J4,AB6+1)</f>
        <v>45108</v>
      </c>
      <c r="AD5" s="41">
        <f>IF(AC5=0,Inputs!K4,AC6+1)</f>
        <v>45139</v>
      </c>
      <c r="AE5" s="41">
        <f>IF(AD5=0,Inputs!L4,AD6+1)</f>
        <v>45170</v>
      </c>
      <c r="AF5" s="41">
        <f>IF(AE5=0,Inputs!M4,AE6+1)</f>
        <v>45200</v>
      </c>
      <c r="AG5" s="41">
        <f>IF(AF5=0,Inputs!N4,AF6+1)</f>
        <v>45231</v>
      </c>
      <c r="AH5" s="41">
        <f>IF(AG5=0,Inputs!O4,AG6+1)</f>
        <v>45261</v>
      </c>
      <c r="AI5" s="41">
        <f>IF(AH5=0,Inputs!P4,AH6+1)</f>
        <v>45292</v>
      </c>
      <c r="AJ5" s="41">
        <f>IF(AI5=0,Inputs!Q4,AI6+1)</f>
        <v>45323</v>
      </c>
      <c r="AK5" s="41">
        <f>IF(AJ5=0,Inputs!R4,AJ6+1)</f>
        <v>45352</v>
      </c>
      <c r="AL5" s="41">
        <f>IF(AK5=0,Inputs!S4,AK6+1)</f>
        <v>45383</v>
      </c>
      <c r="AM5" s="41">
        <f>IF(AL5=0,Inputs!T4,AL6+1)</f>
        <v>45413</v>
      </c>
      <c r="AN5" s="41">
        <f>IF(AM5=0,Inputs!U4,AM6+1)</f>
        <v>45444</v>
      </c>
      <c r="AO5" s="41">
        <f>IF(AN5=0,Inputs!V4,AN6+1)</f>
        <v>45474</v>
      </c>
      <c r="AP5" s="41">
        <f>IF(AO5=0,Inputs!W4,AO6+1)</f>
        <v>45505</v>
      </c>
      <c r="AQ5" s="41">
        <f>IF(AP5=0,Inputs!X4,AP6+1)</f>
        <v>45536</v>
      </c>
      <c r="AR5" s="41">
        <f>IF(AQ5=0,Inputs!Y4,AQ6+1)</f>
        <v>45566</v>
      </c>
      <c r="AS5" s="41">
        <f>IF(AR5=0,Inputs!Z4,AR6+1)</f>
        <v>45597</v>
      </c>
      <c r="AT5" s="41">
        <f>IF(AS5=0,Inputs!AA4,AS6+1)</f>
        <v>45627</v>
      </c>
      <c r="AU5" s="41">
        <f>IF(AT5=0,Inputs!AB4,AT6+1)</f>
        <v>45658</v>
      </c>
      <c r="AV5" s="41">
        <f>IF(AU5=0,Inputs!AC4,AU6+1)</f>
        <v>45689</v>
      </c>
      <c r="AW5" s="41">
        <f>IF(AV5=0,Inputs!AD4,AV6+1)</f>
        <v>45717</v>
      </c>
      <c r="AX5" s="41">
        <f>IF(AW5=0,Inputs!AE4,AW6+1)</f>
        <v>45748</v>
      </c>
      <c r="AY5" s="41">
        <f>IF(AX5=0,Inputs!AF4,AX6+1)</f>
        <v>45778</v>
      </c>
      <c r="AZ5" s="41">
        <f>IF(AY5=0,Inputs!AG4,AY6+1)</f>
        <v>45809</v>
      </c>
      <c r="BA5" s="41">
        <f>IF(AZ5=0,Inputs!AH4,AZ6+1)</f>
        <v>45839</v>
      </c>
      <c r="BB5" s="41">
        <f>IF(BA5=0,Inputs!AI4,BA6+1)</f>
        <v>45870</v>
      </c>
      <c r="BC5" s="41">
        <f>IF(BB5=0,Inputs!AJ4,BB6+1)</f>
        <v>45901</v>
      </c>
      <c r="BD5" s="41">
        <f>IF(BC5=0,Inputs!AK4,BC6+1)</f>
        <v>45931</v>
      </c>
      <c r="BE5" s="41">
        <f>IF(BD5=0,Inputs!AL4,BD6+1)</f>
        <v>45962</v>
      </c>
      <c r="BF5" s="41">
        <f>IF(BE5=0,Inputs!AM4,BE6+1)</f>
        <v>45992</v>
      </c>
      <c r="BG5" s="41">
        <f>IF(BF5=0,Inputs!AN4,BF6+1)</f>
        <v>46023</v>
      </c>
      <c r="BH5" s="41">
        <f>IF(BG5=0,Inputs!AO4,BG6+1)</f>
        <v>46054</v>
      </c>
      <c r="BI5" s="41">
        <f>IF(BH5=0,Inputs!AP4,BH6+1)</f>
        <v>46082</v>
      </c>
      <c r="BJ5" s="41">
        <f>IF(BI5=0,Inputs!AQ4,BI6+1)</f>
        <v>46113</v>
      </c>
      <c r="BK5" s="41">
        <f>IF(BJ5=0,Inputs!AR4,BJ6+1)</f>
        <v>46143</v>
      </c>
      <c r="BL5" s="41">
        <f>IF(BK5=0,Inputs!AS4,BK6+1)</f>
        <v>46174</v>
      </c>
      <c r="BM5" s="41">
        <f>IF(BL5=0,Inputs!AT4,BL6+1)</f>
        <v>46204</v>
      </c>
      <c r="BN5" s="41">
        <f>IF(BM5=0,Inputs!AU4,BM6+1)</f>
        <v>46235</v>
      </c>
      <c r="BO5" s="41">
        <f>IF(BN5=0,Inputs!AV4,BN6+1)</f>
        <v>46266</v>
      </c>
      <c r="BP5" s="41">
        <f>IF(BO5=0,Inputs!AW4,BO6+1)</f>
        <v>46296</v>
      </c>
      <c r="BQ5" s="41">
        <f>IF(BP5=0,Inputs!AX4,BP6+1)</f>
        <v>46327</v>
      </c>
      <c r="BR5" s="41">
        <f>IF(BQ5=0,Inputs!AY4,BQ6+1)</f>
        <v>46357</v>
      </c>
    </row>
    <row r="6" spans="1:70" x14ac:dyDescent="0.25">
      <c r="C6" s="6" t="s">
        <v>120</v>
      </c>
      <c r="G6" s="30">
        <f>EOMONTH(G5,11)</f>
        <v>45291</v>
      </c>
      <c r="H6" s="30">
        <f t="shared" ref="H6:J6" si="2">EOMONTH(H5,11)</f>
        <v>45657</v>
      </c>
      <c r="I6" s="30">
        <f t="shared" si="2"/>
        <v>46022</v>
      </c>
      <c r="J6" s="30">
        <f t="shared" si="2"/>
        <v>46387</v>
      </c>
      <c r="V6" s="9" t="s">
        <v>158</v>
      </c>
      <c r="W6" s="30">
        <f>EOMONTH(W5,0)</f>
        <v>44957</v>
      </c>
      <c r="X6" s="30">
        <f t="shared" ref="X6:AK6" si="3">EOMONTH(X5,0)</f>
        <v>44985</v>
      </c>
      <c r="Y6" s="30">
        <f t="shared" si="3"/>
        <v>45016</v>
      </c>
      <c r="Z6" s="30">
        <f t="shared" si="3"/>
        <v>45046</v>
      </c>
      <c r="AA6" s="30">
        <f t="shared" si="3"/>
        <v>45077</v>
      </c>
      <c r="AB6" s="30">
        <f t="shared" si="3"/>
        <v>45107</v>
      </c>
      <c r="AC6" s="30">
        <f t="shared" si="3"/>
        <v>45138</v>
      </c>
      <c r="AD6" s="30">
        <f t="shared" si="3"/>
        <v>45169</v>
      </c>
      <c r="AE6" s="30">
        <f t="shared" si="3"/>
        <v>45199</v>
      </c>
      <c r="AF6" s="30">
        <f t="shared" si="3"/>
        <v>45230</v>
      </c>
      <c r="AG6" s="30">
        <f t="shared" si="3"/>
        <v>45260</v>
      </c>
      <c r="AH6" s="30">
        <f t="shared" si="3"/>
        <v>45291</v>
      </c>
      <c r="AI6" s="30">
        <f t="shared" si="3"/>
        <v>45322</v>
      </c>
      <c r="AJ6" s="30">
        <f t="shared" si="3"/>
        <v>45351</v>
      </c>
      <c r="AK6" s="30">
        <f t="shared" si="3"/>
        <v>45382</v>
      </c>
      <c r="AL6" s="30">
        <f t="shared" ref="AL6" si="4">EOMONTH(AL5,0)</f>
        <v>45412</v>
      </c>
      <c r="AM6" s="30">
        <f t="shared" ref="AM6" si="5">EOMONTH(AM5,0)</f>
        <v>45443</v>
      </c>
      <c r="AN6" s="30">
        <f t="shared" ref="AN6" si="6">EOMONTH(AN5,0)</f>
        <v>45473</v>
      </c>
      <c r="AO6" s="30">
        <f t="shared" ref="AO6" si="7">EOMONTH(AO5,0)</f>
        <v>45504</v>
      </c>
      <c r="AP6" s="30">
        <f t="shared" ref="AP6" si="8">EOMONTH(AP5,0)</f>
        <v>45535</v>
      </c>
      <c r="AQ6" s="30">
        <f t="shared" ref="AQ6" si="9">EOMONTH(AQ5,0)</f>
        <v>45565</v>
      </c>
      <c r="AR6" s="30">
        <f t="shared" ref="AR6" si="10">EOMONTH(AR5,0)</f>
        <v>45596</v>
      </c>
      <c r="AS6" s="30">
        <f t="shared" ref="AS6" si="11">EOMONTH(AS5,0)</f>
        <v>45626</v>
      </c>
      <c r="AT6" s="30">
        <f t="shared" ref="AT6" si="12">EOMONTH(AT5,0)</f>
        <v>45657</v>
      </c>
      <c r="AU6" s="30">
        <f t="shared" ref="AU6" si="13">EOMONTH(AU5,0)</f>
        <v>45688</v>
      </c>
      <c r="AV6" s="30">
        <f t="shared" ref="AV6" si="14">EOMONTH(AV5,0)</f>
        <v>45716</v>
      </c>
      <c r="AW6" s="30">
        <f t="shared" ref="AW6" si="15">EOMONTH(AW5,0)</f>
        <v>45747</v>
      </c>
      <c r="AX6" s="30">
        <f t="shared" ref="AX6" si="16">EOMONTH(AX5,0)</f>
        <v>45777</v>
      </c>
      <c r="AY6" s="30">
        <f t="shared" ref="AY6" si="17">EOMONTH(AY5,0)</f>
        <v>45808</v>
      </c>
      <c r="AZ6" s="30">
        <f t="shared" ref="AZ6" si="18">EOMONTH(AZ5,0)</f>
        <v>45838</v>
      </c>
      <c r="BA6" s="30">
        <f t="shared" ref="BA6" si="19">EOMONTH(BA5,0)</f>
        <v>45869</v>
      </c>
      <c r="BB6" s="30">
        <f t="shared" ref="BB6" si="20">EOMONTH(BB5,0)</f>
        <v>45900</v>
      </c>
      <c r="BC6" s="30">
        <f t="shared" ref="BC6" si="21">EOMONTH(BC5,0)</f>
        <v>45930</v>
      </c>
      <c r="BD6" s="30">
        <f t="shared" ref="BD6" si="22">EOMONTH(BD5,0)</f>
        <v>45961</v>
      </c>
      <c r="BE6" s="30">
        <f t="shared" ref="BE6" si="23">EOMONTH(BE5,0)</f>
        <v>45991</v>
      </c>
      <c r="BF6" s="30">
        <f t="shared" ref="BF6" si="24">EOMONTH(BF5,0)</f>
        <v>46022</v>
      </c>
      <c r="BG6" s="30">
        <f t="shared" ref="BG6" si="25">EOMONTH(BG5,0)</f>
        <v>46053</v>
      </c>
      <c r="BH6" s="30">
        <f t="shared" ref="BH6" si="26">EOMONTH(BH5,0)</f>
        <v>46081</v>
      </c>
      <c r="BI6" s="30">
        <f t="shared" ref="BI6" si="27">EOMONTH(BI5,0)</f>
        <v>46112</v>
      </c>
      <c r="BJ6" s="30">
        <f t="shared" ref="BJ6" si="28">EOMONTH(BJ5,0)</f>
        <v>46142</v>
      </c>
      <c r="BK6" s="30">
        <f t="shared" ref="BK6" si="29">EOMONTH(BK5,0)</f>
        <v>46173</v>
      </c>
      <c r="BL6" s="30">
        <f t="shared" ref="BL6" si="30">EOMONTH(BL5,0)</f>
        <v>46203</v>
      </c>
      <c r="BM6" s="30">
        <f t="shared" ref="BM6" si="31">EOMONTH(BM5,0)</f>
        <v>46234</v>
      </c>
      <c r="BN6" s="30">
        <f t="shared" ref="BN6" si="32">EOMONTH(BN5,0)</f>
        <v>46265</v>
      </c>
      <c r="BO6" s="30">
        <f t="shared" ref="BO6" si="33">EOMONTH(BO5,0)</f>
        <v>46295</v>
      </c>
      <c r="BP6" s="30">
        <f t="shared" ref="BP6" si="34">EOMONTH(BP5,0)</f>
        <v>46326</v>
      </c>
      <c r="BQ6" s="30">
        <f t="shared" ref="BQ6" si="35">EOMONTH(BQ5,0)</f>
        <v>46356</v>
      </c>
      <c r="BR6" s="30">
        <f t="shared" ref="BR6" si="36">EOMONTH(BR5,0)</f>
        <v>46387</v>
      </c>
    </row>
    <row r="7" spans="1:70" x14ac:dyDescent="0.25">
      <c r="C7" s="6" t="s">
        <v>170</v>
      </c>
      <c r="W7" s="31">
        <f>MONTH(W5)</f>
        <v>1</v>
      </c>
      <c r="X7" s="31">
        <f t="shared" ref="X7:BR7" si="37">MONTH(X5)</f>
        <v>2</v>
      </c>
      <c r="Y7" s="31">
        <f t="shared" si="37"/>
        <v>3</v>
      </c>
      <c r="Z7" s="31">
        <f t="shared" si="37"/>
        <v>4</v>
      </c>
      <c r="AA7" s="31">
        <f t="shared" si="37"/>
        <v>5</v>
      </c>
      <c r="AB7" s="31">
        <f t="shared" si="37"/>
        <v>6</v>
      </c>
      <c r="AC7" s="31">
        <f t="shared" si="37"/>
        <v>7</v>
      </c>
      <c r="AD7" s="31">
        <f t="shared" si="37"/>
        <v>8</v>
      </c>
      <c r="AE7" s="31">
        <f t="shared" si="37"/>
        <v>9</v>
      </c>
      <c r="AF7" s="31">
        <f t="shared" si="37"/>
        <v>10</v>
      </c>
      <c r="AG7" s="31">
        <f t="shared" si="37"/>
        <v>11</v>
      </c>
      <c r="AH7" s="31">
        <f t="shared" si="37"/>
        <v>12</v>
      </c>
      <c r="AI7" s="31">
        <f t="shared" si="37"/>
        <v>1</v>
      </c>
      <c r="AJ7" s="31">
        <f t="shared" si="37"/>
        <v>2</v>
      </c>
      <c r="AK7" s="31">
        <f t="shared" si="37"/>
        <v>3</v>
      </c>
      <c r="AL7" s="31">
        <f t="shared" si="37"/>
        <v>4</v>
      </c>
      <c r="AM7" s="31">
        <f t="shared" si="37"/>
        <v>5</v>
      </c>
      <c r="AN7" s="31">
        <f t="shared" si="37"/>
        <v>6</v>
      </c>
      <c r="AO7" s="31">
        <f t="shared" si="37"/>
        <v>7</v>
      </c>
      <c r="AP7" s="31">
        <f t="shared" si="37"/>
        <v>8</v>
      </c>
      <c r="AQ7" s="31">
        <f t="shared" si="37"/>
        <v>9</v>
      </c>
      <c r="AR7" s="31">
        <f t="shared" si="37"/>
        <v>10</v>
      </c>
      <c r="AS7" s="31">
        <f t="shared" si="37"/>
        <v>11</v>
      </c>
      <c r="AT7" s="31">
        <f t="shared" si="37"/>
        <v>12</v>
      </c>
      <c r="AU7" s="31">
        <f t="shared" si="37"/>
        <v>1</v>
      </c>
      <c r="AV7" s="31">
        <f t="shared" si="37"/>
        <v>2</v>
      </c>
      <c r="AW7" s="31">
        <f t="shared" si="37"/>
        <v>3</v>
      </c>
      <c r="AX7" s="31">
        <f t="shared" si="37"/>
        <v>4</v>
      </c>
      <c r="AY7" s="31">
        <f t="shared" si="37"/>
        <v>5</v>
      </c>
      <c r="AZ7" s="31">
        <f t="shared" si="37"/>
        <v>6</v>
      </c>
      <c r="BA7" s="31">
        <f t="shared" si="37"/>
        <v>7</v>
      </c>
      <c r="BB7" s="31">
        <f t="shared" si="37"/>
        <v>8</v>
      </c>
      <c r="BC7" s="31">
        <f t="shared" si="37"/>
        <v>9</v>
      </c>
      <c r="BD7" s="31">
        <f t="shared" si="37"/>
        <v>10</v>
      </c>
      <c r="BE7" s="31">
        <f t="shared" si="37"/>
        <v>11</v>
      </c>
      <c r="BF7" s="31">
        <f t="shared" si="37"/>
        <v>12</v>
      </c>
      <c r="BG7" s="31">
        <f t="shared" si="37"/>
        <v>1</v>
      </c>
      <c r="BH7" s="31">
        <f t="shared" si="37"/>
        <v>2</v>
      </c>
      <c r="BI7" s="31">
        <f t="shared" si="37"/>
        <v>3</v>
      </c>
      <c r="BJ7" s="31">
        <f t="shared" si="37"/>
        <v>4</v>
      </c>
      <c r="BK7" s="31">
        <f t="shared" si="37"/>
        <v>5</v>
      </c>
      <c r="BL7" s="31">
        <f t="shared" si="37"/>
        <v>6</v>
      </c>
      <c r="BM7" s="31">
        <f t="shared" si="37"/>
        <v>7</v>
      </c>
      <c r="BN7" s="31">
        <f t="shared" si="37"/>
        <v>8</v>
      </c>
      <c r="BO7" s="31">
        <f t="shared" si="37"/>
        <v>9</v>
      </c>
      <c r="BP7" s="31">
        <f t="shared" si="37"/>
        <v>10</v>
      </c>
      <c r="BQ7" s="31">
        <f t="shared" si="37"/>
        <v>11</v>
      </c>
      <c r="BR7" s="31">
        <f t="shared" si="37"/>
        <v>12</v>
      </c>
    </row>
    <row r="8" spans="1:70" x14ac:dyDescent="0.25">
      <c r="C8" s="6" t="s">
        <v>171</v>
      </c>
      <c r="V8" s="26" t="s">
        <v>121</v>
      </c>
      <c r="W8" s="26" t="s">
        <v>121</v>
      </c>
      <c r="X8" s="26" t="s">
        <v>121</v>
      </c>
      <c r="Y8" s="26" t="s">
        <v>121</v>
      </c>
      <c r="Z8" s="26" t="s">
        <v>121</v>
      </c>
      <c r="AA8" s="26" t="s">
        <v>121</v>
      </c>
      <c r="AB8" s="26" t="s">
        <v>121</v>
      </c>
      <c r="AC8" s="26" t="s">
        <v>121</v>
      </c>
      <c r="AD8" s="26" t="s">
        <v>121</v>
      </c>
      <c r="AE8" s="26" t="s">
        <v>121</v>
      </c>
      <c r="AF8" s="26" t="s">
        <v>121</v>
      </c>
      <c r="AG8" s="26" t="s">
        <v>121</v>
      </c>
      <c r="AH8" s="26" t="s">
        <v>121</v>
      </c>
      <c r="AI8" s="26" t="s">
        <v>121</v>
      </c>
      <c r="AJ8" s="26" t="s">
        <v>121</v>
      </c>
      <c r="AK8" s="26" t="s">
        <v>121</v>
      </c>
      <c r="AL8" s="26" t="s">
        <v>121</v>
      </c>
      <c r="AM8" s="26" t="s">
        <v>121</v>
      </c>
      <c r="AN8" s="26" t="s">
        <v>121</v>
      </c>
      <c r="AO8" s="26" t="s">
        <v>121</v>
      </c>
      <c r="AP8" s="26" t="s">
        <v>121</v>
      </c>
      <c r="AQ8" s="26" t="s">
        <v>121</v>
      </c>
      <c r="AR8" s="26" t="s">
        <v>121</v>
      </c>
      <c r="AS8" s="26" t="s">
        <v>121</v>
      </c>
      <c r="AT8" s="26" t="s">
        <v>121</v>
      </c>
      <c r="AU8" s="26" t="s">
        <v>121</v>
      </c>
      <c r="AV8" s="26" t="s">
        <v>121</v>
      </c>
      <c r="AW8" s="26" t="s">
        <v>121</v>
      </c>
      <c r="AX8" s="26" t="s">
        <v>121</v>
      </c>
      <c r="AY8" s="26" t="s">
        <v>121</v>
      </c>
      <c r="AZ8" s="26" t="s">
        <v>121</v>
      </c>
      <c r="BA8" s="26" t="s">
        <v>121</v>
      </c>
      <c r="BB8" s="26" t="s">
        <v>121</v>
      </c>
      <c r="BC8" s="26" t="s">
        <v>121</v>
      </c>
      <c r="BD8" s="26" t="s">
        <v>121</v>
      </c>
      <c r="BE8" s="26" t="s">
        <v>121</v>
      </c>
      <c r="BF8" s="26" t="s">
        <v>121</v>
      </c>
      <c r="BG8" s="26" t="s">
        <v>121</v>
      </c>
      <c r="BH8" s="26" t="s">
        <v>121</v>
      </c>
      <c r="BI8" s="26" t="s">
        <v>121</v>
      </c>
      <c r="BJ8" s="26" t="s">
        <v>121</v>
      </c>
      <c r="BK8" s="26" t="s">
        <v>121</v>
      </c>
      <c r="BL8" s="26" t="s">
        <v>121</v>
      </c>
      <c r="BM8" s="26" t="s">
        <v>121</v>
      </c>
      <c r="BN8" s="26" t="s">
        <v>121</v>
      </c>
      <c r="BO8" s="26" t="s">
        <v>121</v>
      </c>
      <c r="BP8" s="26" t="s">
        <v>121</v>
      </c>
      <c r="BQ8" s="26" t="s">
        <v>121</v>
      </c>
      <c r="BR8" s="26" t="s">
        <v>121</v>
      </c>
    </row>
    <row r="10" spans="1:70" s="14" customFormat="1" x14ac:dyDescent="0.25">
      <c r="C10" s="14" t="s">
        <v>74</v>
      </c>
      <c r="T10" s="27"/>
    </row>
    <row r="11" spans="1:70" s="20" customFormat="1" x14ac:dyDescent="0.25">
      <c r="C11" s="20" t="s">
        <v>37</v>
      </c>
      <c r="T11" s="27"/>
    </row>
    <row r="12" spans="1:70" x14ac:dyDescent="0.25">
      <c r="E12" s="13"/>
      <c r="F12" s="13"/>
      <c r="G12" s="13"/>
      <c r="H12" s="13"/>
      <c r="I12" s="13"/>
    </row>
    <row r="13" spans="1:70" x14ac:dyDescent="0.25">
      <c r="C13" s="21" t="s">
        <v>122</v>
      </c>
      <c r="E13" s="13"/>
      <c r="F13" s="13"/>
      <c r="G13" s="13"/>
      <c r="H13" s="13"/>
      <c r="I13" s="13"/>
    </row>
    <row r="14" spans="1:70" x14ac:dyDescent="0.25">
      <c r="C14" s="6" t="s">
        <v>101</v>
      </c>
      <c r="G14" s="18">
        <f>Inputs!F12</f>
        <v>15000</v>
      </c>
      <c r="H14" s="18">
        <f>Inputs!G12</f>
        <v>18000</v>
      </c>
      <c r="I14" s="18">
        <f>Inputs!H12</f>
        <v>21000</v>
      </c>
      <c r="J14" s="18">
        <f>Inputs!I12</f>
        <v>24000</v>
      </c>
      <c r="W14" s="8">
        <f>INDEX($G14:$J14,MATCH(W$4,$G$4:$J$4,0))</f>
        <v>15000</v>
      </c>
      <c r="X14" s="8">
        <f t="shared" ref="X14:BR16" si="38">INDEX($G14:$J14,MATCH(X$4,$G$4:$J$4,0))</f>
        <v>15000</v>
      </c>
      <c r="Y14" s="8">
        <f t="shared" si="38"/>
        <v>15000</v>
      </c>
      <c r="Z14" s="8">
        <f t="shared" si="38"/>
        <v>15000</v>
      </c>
      <c r="AA14" s="8">
        <f t="shared" si="38"/>
        <v>15000</v>
      </c>
      <c r="AB14" s="8">
        <f t="shared" si="38"/>
        <v>15000</v>
      </c>
      <c r="AC14" s="8">
        <f t="shared" si="38"/>
        <v>15000</v>
      </c>
      <c r="AD14" s="8">
        <f t="shared" si="38"/>
        <v>15000</v>
      </c>
      <c r="AE14" s="8">
        <f t="shared" si="38"/>
        <v>15000</v>
      </c>
      <c r="AF14" s="8">
        <f t="shared" si="38"/>
        <v>15000</v>
      </c>
      <c r="AG14" s="8">
        <f t="shared" si="38"/>
        <v>15000</v>
      </c>
      <c r="AH14" s="8">
        <f t="shared" si="38"/>
        <v>15000</v>
      </c>
      <c r="AI14" s="8">
        <f t="shared" si="38"/>
        <v>18000</v>
      </c>
      <c r="AJ14" s="8">
        <f t="shared" si="38"/>
        <v>18000</v>
      </c>
      <c r="AK14" s="8">
        <f t="shared" si="38"/>
        <v>18000</v>
      </c>
      <c r="AL14" s="8">
        <f t="shared" si="38"/>
        <v>18000</v>
      </c>
      <c r="AM14" s="8">
        <f t="shared" si="38"/>
        <v>18000</v>
      </c>
      <c r="AN14" s="8">
        <f t="shared" si="38"/>
        <v>18000</v>
      </c>
      <c r="AO14" s="8">
        <f t="shared" si="38"/>
        <v>18000</v>
      </c>
      <c r="AP14" s="8">
        <f t="shared" si="38"/>
        <v>18000</v>
      </c>
      <c r="AQ14" s="8">
        <f t="shared" si="38"/>
        <v>18000</v>
      </c>
      <c r="AR14" s="8">
        <f t="shared" si="38"/>
        <v>18000</v>
      </c>
      <c r="AS14" s="8">
        <f t="shared" si="38"/>
        <v>18000</v>
      </c>
      <c r="AT14" s="8">
        <f t="shared" si="38"/>
        <v>18000</v>
      </c>
      <c r="AU14" s="8">
        <f t="shared" si="38"/>
        <v>21000</v>
      </c>
      <c r="AV14" s="8">
        <f t="shared" si="38"/>
        <v>21000</v>
      </c>
      <c r="AW14" s="8">
        <f t="shared" si="38"/>
        <v>21000</v>
      </c>
      <c r="AX14" s="8">
        <f t="shared" si="38"/>
        <v>21000</v>
      </c>
      <c r="AY14" s="8">
        <f t="shared" si="38"/>
        <v>21000</v>
      </c>
      <c r="AZ14" s="8">
        <f t="shared" si="38"/>
        <v>21000</v>
      </c>
      <c r="BA14" s="8">
        <f t="shared" si="38"/>
        <v>21000</v>
      </c>
      <c r="BB14" s="8">
        <f t="shared" si="38"/>
        <v>21000</v>
      </c>
      <c r="BC14" s="8">
        <f t="shared" si="38"/>
        <v>21000</v>
      </c>
      <c r="BD14" s="8">
        <f t="shared" si="38"/>
        <v>21000</v>
      </c>
      <c r="BE14" s="8">
        <f t="shared" si="38"/>
        <v>21000</v>
      </c>
      <c r="BF14" s="8">
        <f t="shared" si="38"/>
        <v>21000</v>
      </c>
      <c r="BG14" s="8">
        <f t="shared" si="38"/>
        <v>24000</v>
      </c>
      <c r="BH14" s="8">
        <f t="shared" si="38"/>
        <v>24000</v>
      </c>
      <c r="BI14" s="8">
        <f t="shared" si="38"/>
        <v>24000</v>
      </c>
      <c r="BJ14" s="8">
        <f t="shared" si="38"/>
        <v>24000</v>
      </c>
      <c r="BK14" s="8">
        <f t="shared" si="38"/>
        <v>24000</v>
      </c>
      <c r="BL14" s="8">
        <f t="shared" si="38"/>
        <v>24000</v>
      </c>
      <c r="BM14" s="8">
        <f t="shared" si="38"/>
        <v>24000</v>
      </c>
      <c r="BN14" s="8">
        <f t="shared" si="38"/>
        <v>24000</v>
      </c>
      <c r="BO14" s="8">
        <f t="shared" si="38"/>
        <v>24000</v>
      </c>
      <c r="BP14" s="8">
        <f t="shared" si="38"/>
        <v>24000</v>
      </c>
      <c r="BQ14" s="8">
        <f t="shared" si="38"/>
        <v>24000</v>
      </c>
      <c r="BR14" s="8">
        <f t="shared" si="38"/>
        <v>24000</v>
      </c>
    </row>
    <row r="15" spans="1:70" customFormat="1" x14ac:dyDescent="0.25">
      <c r="C15" s="6" t="s">
        <v>102</v>
      </c>
      <c r="G15" s="18">
        <f>Inputs!F13</f>
        <v>30000</v>
      </c>
      <c r="H15" s="18">
        <f>Inputs!G13</f>
        <v>33000</v>
      </c>
      <c r="I15" s="18">
        <f>Inputs!H13</f>
        <v>36000</v>
      </c>
      <c r="J15" s="18">
        <f>Inputs!I13</f>
        <v>39000</v>
      </c>
      <c r="T15" s="28"/>
      <c r="W15" s="8">
        <f>INDEX($G15:$J15,MATCH(W$4,$G$4:$J$4,0))</f>
        <v>30000</v>
      </c>
      <c r="X15" s="8">
        <f t="shared" si="38"/>
        <v>30000</v>
      </c>
      <c r="Y15" s="8">
        <f t="shared" si="38"/>
        <v>30000</v>
      </c>
      <c r="Z15" s="8">
        <f t="shared" si="38"/>
        <v>30000</v>
      </c>
      <c r="AA15" s="8">
        <f t="shared" si="38"/>
        <v>30000</v>
      </c>
      <c r="AB15" s="8">
        <f t="shared" si="38"/>
        <v>30000</v>
      </c>
      <c r="AC15" s="8">
        <f t="shared" si="38"/>
        <v>30000</v>
      </c>
      <c r="AD15" s="8">
        <f t="shared" si="38"/>
        <v>30000</v>
      </c>
      <c r="AE15" s="8">
        <f t="shared" si="38"/>
        <v>30000</v>
      </c>
      <c r="AF15" s="8">
        <f t="shared" si="38"/>
        <v>30000</v>
      </c>
      <c r="AG15" s="8">
        <f t="shared" si="38"/>
        <v>30000</v>
      </c>
      <c r="AH15" s="8">
        <f t="shared" si="38"/>
        <v>30000</v>
      </c>
      <c r="AI15" s="8">
        <f t="shared" si="38"/>
        <v>33000</v>
      </c>
      <c r="AJ15" s="8">
        <f t="shared" si="38"/>
        <v>33000</v>
      </c>
      <c r="AK15" s="8">
        <f t="shared" si="38"/>
        <v>33000</v>
      </c>
      <c r="AL15" s="8">
        <f t="shared" si="38"/>
        <v>33000</v>
      </c>
      <c r="AM15" s="8">
        <f t="shared" si="38"/>
        <v>33000</v>
      </c>
      <c r="AN15" s="8">
        <f t="shared" si="38"/>
        <v>33000</v>
      </c>
      <c r="AO15" s="8">
        <f t="shared" si="38"/>
        <v>33000</v>
      </c>
      <c r="AP15" s="8">
        <f t="shared" si="38"/>
        <v>33000</v>
      </c>
      <c r="AQ15" s="8">
        <f t="shared" si="38"/>
        <v>33000</v>
      </c>
      <c r="AR15" s="8">
        <f t="shared" si="38"/>
        <v>33000</v>
      </c>
      <c r="AS15" s="8">
        <f t="shared" si="38"/>
        <v>33000</v>
      </c>
      <c r="AT15" s="8">
        <f t="shared" si="38"/>
        <v>33000</v>
      </c>
      <c r="AU15" s="8">
        <f t="shared" si="38"/>
        <v>36000</v>
      </c>
      <c r="AV15" s="8">
        <f t="shared" si="38"/>
        <v>36000</v>
      </c>
      <c r="AW15" s="8">
        <f t="shared" si="38"/>
        <v>36000</v>
      </c>
      <c r="AX15" s="8">
        <f t="shared" si="38"/>
        <v>36000</v>
      </c>
      <c r="AY15" s="8">
        <f t="shared" si="38"/>
        <v>36000</v>
      </c>
      <c r="AZ15" s="8">
        <f t="shared" si="38"/>
        <v>36000</v>
      </c>
      <c r="BA15" s="8">
        <f t="shared" si="38"/>
        <v>36000</v>
      </c>
      <c r="BB15" s="8">
        <f t="shared" si="38"/>
        <v>36000</v>
      </c>
      <c r="BC15" s="8">
        <f t="shared" si="38"/>
        <v>36000</v>
      </c>
      <c r="BD15" s="8">
        <f t="shared" si="38"/>
        <v>36000</v>
      </c>
      <c r="BE15" s="8">
        <f t="shared" si="38"/>
        <v>36000</v>
      </c>
      <c r="BF15" s="8">
        <f t="shared" si="38"/>
        <v>36000</v>
      </c>
      <c r="BG15" s="8">
        <f t="shared" si="38"/>
        <v>39000</v>
      </c>
      <c r="BH15" s="8">
        <f t="shared" si="38"/>
        <v>39000</v>
      </c>
      <c r="BI15" s="8">
        <f t="shared" si="38"/>
        <v>39000</v>
      </c>
      <c r="BJ15" s="8">
        <f t="shared" si="38"/>
        <v>39000</v>
      </c>
      <c r="BK15" s="8">
        <f t="shared" si="38"/>
        <v>39000</v>
      </c>
      <c r="BL15" s="8">
        <f t="shared" si="38"/>
        <v>39000</v>
      </c>
      <c r="BM15" s="8">
        <f t="shared" si="38"/>
        <v>39000</v>
      </c>
      <c r="BN15" s="8">
        <f t="shared" si="38"/>
        <v>39000</v>
      </c>
      <c r="BO15" s="8">
        <f t="shared" si="38"/>
        <v>39000</v>
      </c>
      <c r="BP15" s="8">
        <f t="shared" si="38"/>
        <v>39000</v>
      </c>
      <c r="BQ15" s="8">
        <f t="shared" si="38"/>
        <v>39000</v>
      </c>
      <c r="BR15" s="8">
        <f t="shared" si="38"/>
        <v>39000</v>
      </c>
    </row>
    <row r="16" spans="1:70" customFormat="1" x14ac:dyDescent="0.25">
      <c r="C16" s="6" t="s">
        <v>103</v>
      </c>
      <c r="G16" s="18">
        <f>Inputs!F14</f>
        <v>45000</v>
      </c>
      <c r="H16" s="18">
        <f>Inputs!G14</f>
        <v>48000</v>
      </c>
      <c r="I16" s="18">
        <f>Inputs!H14</f>
        <v>51000</v>
      </c>
      <c r="J16" s="18">
        <f>Inputs!I14</f>
        <v>54000</v>
      </c>
      <c r="T16" s="28"/>
      <c r="W16" s="8">
        <f>INDEX($G16:$J16,MATCH(W$4,$G$4:$J$4,0))</f>
        <v>45000</v>
      </c>
      <c r="X16" s="8">
        <f t="shared" si="38"/>
        <v>45000</v>
      </c>
      <c r="Y16" s="8">
        <f t="shared" si="38"/>
        <v>45000</v>
      </c>
      <c r="Z16" s="8">
        <f t="shared" si="38"/>
        <v>45000</v>
      </c>
      <c r="AA16" s="8">
        <f t="shared" si="38"/>
        <v>45000</v>
      </c>
      <c r="AB16" s="8">
        <f t="shared" si="38"/>
        <v>45000</v>
      </c>
      <c r="AC16" s="8">
        <f t="shared" si="38"/>
        <v>45000</v>
      </c>
      <c r="AD16" s="8">
        <f t="shared" si="38"/>
        <v>45000</v>
      </c>
      <c r="AE16" s="8">
        <f t="shared" si="38"/>
        <v>45000</v>
      </c>
      <c r="AF16" s="8">
        <f t="shared" si="38"/>
        <v>45000</v>
      </c>
      <c r="AG16" s="8">
        <f t="shared" si="38"/>
        <v>45000</v>
      </c>
      <c r="AH16" s="8">
        <f t="shared" si="38"/>
        <v>45000</v>
      </c>
      <c r="AI16" s="8">
        <f t="shared" si="38"/>
        <v>48000</v>
      </c>
      <c r="AJ16" s="8">
        <f t="shared" si="38"/>
        <v>48000</v>
      </c>
      <c r="AK16" s="8">
        <f t="shared" si="38"/>
        <v>48000</v>
      </c>
      <c r="AL16" s="8">
        <f t="shared" si="38"/>
        <v>48000</v>
      </c>
      <c r="AM16" s="8">
        <f t="shared" si="38"/>
        <v>48000</v>
      </c>
      <c r="AN16" s="8">
        <f t="shared" si="38"/>
        <v>48000</v>
      </c>
      <c r="AO16" s="8">
        <f t="shared" si="38"/>
        <v>48000</v>
      </c>
      <c r="AP16" s="8">
        <f t="shared" si="38"/>
        <v>48000</v>
      </c>
      <c r="AQ16" s="8">
        <f t="shared" si="38"/>
        <v>48000</v>
      </c>
      <c r="AR16" s="8">
        <f t="shared" si="38"/>
        <v>48000</v>
      </c>
      <c r="AS16" s="8">
        <f t="shared" si="38"/>
        <v>48000</v>
      </c>
      <c r="AT16" s="8">
        <f t="shared" si="38"/>
        <v>48000</v>
      </c>
      <c r="AU16" s="8">
        <f t="shared" si="38"/>
        <v>51000</v>
      </c>
      <c r="AV16" s="8">
        <f t="shared" si="38"/>
        <v>51000</v>
      </c>
      <c r="AW16" s="8">
        <f t="shared" si="38"/>
        <v>51000</v>
      </c>
      <c r="AX16" s="8">
        <f t="shared" si="38"/>
        <v>51000</v>
      </c>
      <c r="AY16" s="8">
        <f t="shared" si="38"/>
        <v>51000</v>
      </c>
      <c r="AZ16" s="8">
        <f t="shared" si="38"/>
        <v>51000</v>
      </c>
      <c r="BA16" s="8">
        <f t="shared" si="38"/>
        <v>51000</v>
      </c>
      <c r="BB16" s="8">
        <f t="shared" si="38"/>
        <v>51000</v>
      </c>
      <c r="BC16" s="8">
        <f t="shared" si="38"/>
        <v>51000</v>
      </c>
      <c r="BD16" s="8">
        <f t="shared" si="38"/>
        <v>51000</v>
      </c>
      <c r="BE16" s="8">
        <f t="shared" si="38"/>
        <v>51000</v>
      </c>
      <c r="BF16" s="8">
        <f t="shared" si="38"/>
        <v>51000</v>
      </c>
      <c r="BG16" s="8">
        <f t="shared" si="38"/>
        <v>54000</v>
      </c>
      <c r="BH16" s="8">
        <f t="shared" si="38"/>
        <v>54000</v>
      </c>
      <c r="BI16" s="8">
        <f t="shared" si="38"/>
        <v>54000</v>
      </c>
      <c r="BJ16" s="8">
        <f t="shared" si="38"/>
        <v>54000</v>
      </c>
      <c r="BK16" s="8">
        <f t="shared" si="38"/>
        <v>54000</v>
      </c>
      <c r="BL16" s="8">
        <f t="shared" si="38"/>
        <v>54000</v>
      </c>
      <c r="BM16" s="8">
        <f t="shared" si="38"/>
        <v>54000</v>
      </c>
      <c r="BN16" s="8">
        <f t="shared" si="38"/>
        <v>54000</v>
      </c>
      <c r="BO16" s="8">
        <f t="shared" si="38"/>
        <v>54000</v>
      </c>
      <c r="BP16" s="8">
        <f t="shared" si="38"/>
        <v>54000</v>
      </c>
      <c r="BQ16" s="8">
        <f t="shared" si="38"/>
        <v>54000</v>
      </c>
      <c r="BR16" s="8">
        <f t="shared" si="38"/>
        <v>54000</v>
      </c>
    </row>
    <row r="17" spans="3:70" customFormat="1" x14ac:dyDescent="0.25">
      <c r="T17" s="28"/>
    </row>
    <row r="18" spans="3:70" customFormat="1" x14ac:dyDescent="0.25">
      <c r="G18" s="35" t="str">
        <f>Inputs!N6</f>
        <v>January</v>
      </c>
      <c r="H18" s="35" t="str">
        <f>Inputs!O6</f>
        <v>February</v>
      </c>
      <c r="I18" s="35" t="str">
        <f>Inputs!P6</f>
        <v>March</v>
      </c>
      <c r="J18" s="35" t="str">
        <f>Inputs!Q6</f>
        <v>April</v>
      </c>
      <c r="K18" s="35" t="str">
        <f>Inputs!R6</f>
        <v>May</v>
      </c>
      <c r="L18" s="35" t="str">
        <f>Inputs!S6</f>
        <v>June</v>
      </c>
      <c r="M18" s="35" t="str">
        <f>Inputs!T6</f>
        <v>July</v>
      </c>
      <c r="N18" s="35" t="str">
        <f>Inputs!U6</f>
        <v>August</v>
      </c>
      <c r="O18" s="35" t="str">
        <f>Inputs!V6</f>
        <v>September</v>
      </c>
      <c r="P18" s="35" t="str">
        <f>Inputs!W6</f>
        <v>October</v>
      </c>
      <c r="Q18" s="35" t="str">
        <f>Inputs!X6</f>
        <v>November</v>
      </c>
      <c r="R18" s="35" t="str">
        <f>Inputs!Y6</f>
        <v>December</v>
      </c>
      <c r="T18" s="28"/>
    </row>
    <row r="19" spans="3:70" customFormat="1" x14ac:dyDescent="0.25">
      <c r="C19" s="32" t="s">
        <v>123</v>
      </c>
      <c r="G19" s="35">
        <f>Inputs!N7</f>
        <v>1</v>
      </c>
      <c r="H19" s="35">
        <f>Inputs!O7</f>
        <v>2</v>
      </c>
      <c r="I19" s="35">
        <f>Inputs!P7</f>
        <v>3</v>
      </c>
      <c r="J19" s="35">
        <f>Inputs!Q7</f>
        <v>4</v>
      </c>
      <c r="K19" s="35">
        <f>Inputs!R7</f>
        <v>5</v>
      </c>
      <c r="L19" s="35">
        <f>Inputs!S7</f>
        <v>6</v>
      </c>
      <c r="M19" s="35">
        <f>Inputs!T7</f>
        <v>7</v>
      </c>
      <c r="N19" s="35">
        <f>Inputs!U7</f>
        <v>8</v>
      </c>
      <c r="O19" s="35">
        <f>Inputs!V7</f>
        <v>9</v>
      </c>
      <c r="P19" s="35">
        <f>Inputs!W7</f>
        <v>10</v>
      </c>
      <c r="Q19" s="35">
        <f>Inputs!X7</f>
        <v>11</v>
      </c>
      <c r="R19" s="35">
        <f>Inputs!Y7</f>
        <v>12</v>
      </c>
      <c r="T19" s="28"/>
    </row>
    <row r="20" spans="3:70" customFormat="1" x14ac:dyDescent="0.25">
      <c r="C20" s="6" t="s">
        <v>101</v>
      </c>
      <c r="G20" s="33">
        <f>Inputs!N12</f>
        <v>8.3333333333333329E-2</v>
      </c>
      <c r="H20" s="33">
        <f>Inputs!O12</f>
        <v>8.3333333333333329E-2</v>
      </c>
      <c r="I20" s="33">
        <f>Inputs!P12</f>
        <v>8.3333333333333329E-2</v>
      </c>
      <c r="J20" s="33">
        <f>Inputs!Q12</f>
        <v>8.3333333333333329E-2</v>
      </c>
      <c r="K20" s="33">
        <f>Inputs!R12</f>
        <v>8.3333333333333329E-2</v>
      </c>
      <c r="L20" s="33">
        <f>Inputs!S12</f>
        <v>8.3333333333333329E-2</v>
      </c>
      <c r="M20" s="33">
        <f>Inputs!T12</f>
        <v>8.3333333333333329E-2</v>
      </c>
      <c r="N20" s="33">
        <f>Inputs!U12</f>
        <v>8.3333333333333329E-2</v>
      </c>
      <c r="O20" s="33">
        <f>Inputs!V12</f>
        <v>8.3333333333333329E-2</v>
      </c>
      <c r="P20" s="33">
        <f>Inputs!W12</f>
        <v>8.3333333333333329E-2</v>
      </c>
      <c r="Q20" s="33">
        <f>Inputs!X12</f>
        <v>8.3333333333333329E-2</v>
      </c>
      <c r="R20" s="33">
        <f>Inputs!Y12</f>
        <v>8.3333333333333329E-2</v>
      </c>
      <c r="T20" s="28"/>
      <c r="W20" s="34">
        <f>INDEX($G20:$R20,MATCH(W$7,$G$19:$R$19,0))</f>
        <v>8.3333333333333329E-2</v>
      </c>
      <c r="X20" s="34">
        <f t="shared" ref="X20:BR22" si="39">INDEX($G20:$R20,MATCH(X$7,$G$19:$R$19,0))</f>
        <v>8.3333333333333329E-2</v>
      </c>
      <c r="Y20" s="34">
        <f t="shared" si="39"/>
        <v>8.3333333333333329E-2</v>
      </c>
      <c r="Z20" s="34">
        <f t="shared" si="39"/>
        <v>8.3333333333333329E-2</v>
      </c>
      <c r="AA20" s="34">
        <f t="shared" si="39"/>
        <v>8.3333333333333329E-2</v>
      </c>
      <c r="AB20" s="34">
        <f t="shared" si="39"/>
        <v>8.3333333333333329E-2</v>
      </c>
      <c r="AC20" s="34">
        <f t="shared" si="39"/>
        <v>8.3333333333333329E-2</v>
      </c>
      <c r="AD20" s="34">
        <f t="shared" si="39"/>
        <v>8.3333333333333329E-2</v>
      </c>
      <c r="AE20" s="34">
        <f t="shared" si="39"/>
        <v>8.3333333333333329E-2</v>
      </c>
      <c r="AF20" s="34">
        <f t="shared" si="39"/>
        <v>8.3333333333333329E-2</v>
      </c>
      <c r="AG20" s="34">
        <f t="shared" si="39"/>
        <v>8.3333333333333329E-2</v>
      </c>
      <c r="AH20" s="34">
        <f t="shared" si="39"/>
        <v>8.3333333333333329E-2</v>
      </c>
      <c r="AI20" s="34">
        <f t="shared" si="39"/>
        <v>8.3333333333333329E-2</v>
      </c>
      <c r="AJ20" s="34">
        <f t="shared" si="39"/>
        <v>8.3333333333333329E-2</v>
      </c>
      <c r="AK20" s="34">
        <f t="shared" si="39"/>
        <v>8.3333333333333329E-2</v>
      </c>
      <c r="AL20" s="34">
        <f t="shared" si="39"/>
        <v>8.3333333333333329E-2</v>
      </c>
      <c r="AM20" s="34">
        <f t="shared" si="39"/>
        <v>8.3333333333333329E-2</v>
      </c>
      <c r="AN20" s="34">
        <f t="shared" si="39"/>
        <v>8.3333333333333329E-2</v>
      </c>
      <c r="AO20" s="34">
        <f t="shared" si="39"/>
        <v>8.3333333333333329E-2</v>
      </c>
      <c r="AP20" s="34">
        <f t="shared" si="39"/>
        <v>8.3333333333333329E-2</v>
      </c>
      <c r="AQ20" s="34">
        <f t="shared" si="39"/>
        <v>8.3333333333333329E-2</v>
      </c>
      <c r="AR20" s="34">
        <f t="shared" si="39"/>
        <v>8.3333333333333329E-2</v>
      </c>
      <c r="AS20" s="34">
        <f t="shared" si="39"/>
        <v>8.3333333333333329E-2</v>
      </c>
      <c r="AT20" s="34">
        <f t="shared" si="39"/>
        <v>8.3333333333333329E-2</v>
      </c>
      <c r="AU20" s="34">
        <f t="shared" si="39"/>
        <v>8.3333333333333329E-2</v>
      </c>
      <c r="AV20" s="34">
        <f t="shared" si="39"/>
        <v>8.3333333333333329E-2</v>
      </c>
      <c r="AW20" s="34">
        <f t="shared" si="39"/>
        <v>8.3333333333333329E-2</v>
      </c>
      <c r="AX20" s="34">
        <f t="shared" si="39"/>
        <v>8.3333333333333329E-2</v>
      </c>
      <c r="AY20" s="34">
        <f t="shared" si="39"/>
        <v>8.3333333333333329E-2</v>
      </c>
      <c r="AZ20" s="34">
        <f t="shared" si="39"/>
        <v>8.3333333333333329E-2</v>
      </c>
      <c r="BA20" s="34">
        <f t="shared" si="39"/>
        <v>8.3333333333333329E-2</v>
      </c>
      <c r="BB20" s="34">
        <f t="shared" si="39"/>
        <v>8.3333333333333329E-2</v>
      </c>
      <c r="BC20" s="34">
        <f t="shared" si="39"/>
        <v>8.3333333333333329E-2</v>
      </c>
      <c r="BD20" s="34">
        <f t="shared" si="39"/>
        <v>8.3333333333333329E-2</v>
      </c>
      <c r="BE20" s="34">
        <f t="shared" si="39"/>
        <v>8.3333333333333329E-2</v>
      </c>
      <c r="BF20" s="34">
        <f t="shared" si="39"/>
        <v>8.3333333333333329E-2</v>
      </c>
      <c r="BG20" s="34">
        <f t="shared" si="39"/>
        <v>8.3333333333333329E-2</v>
      </c>
      <c r="BH20" s="34">
        <f t="shared" si="39"/>
        <v>8.3333333333333329E-2</v>
      </c>
      <c r="BI20" s="34">
        <f t="shared" si="39"/>
        <v>8.3333333333333329E-2</v>
      </c>
      <c r="BJ20" s="34">
        <f t="shared" si="39"/>
        <v>8.3333333333333329E-2</v>
      </c>
      <c r="BK20" s="34">
        <f t="shared" si="39"/>
        <v>8.3333333333333329E-2</v>
      </c>
      <c r="BL20" s="34">
        <f t="shared" si="39"/>
        <v>8.3333333333333329E-2</v>
      </c>
      <c r="BM20" s="34">
        <f t="shared" si="39"/>
        <v>8.3333333333333329E-2</v>
      </c>
      <c r="BN20" s="34">
        <f t="shared" si="39"/>
        <v>8.3333333333333329E-2</v>
      </c>
      <c r="BO20" s="34">
        <f t="shared" si="39"/>
        <v>8.3333333333333329E-2</v>
      </c>
      <c r="BP20" s="34">
        <f t="shared" si="39"/>
        <v>8.3333333333333329E-2</v>
      </c>
      <c r="BQ20" s="34">
        <f t="shared" si="39"/>
        <v>8.3333333333333329E-2</v>
      </c>
      <c r="BR20" s="34">
        <f t="shared" si="39"/>
        <v>8.3333333333333329E-2</v>
      </c>
    </row>
    <row r="21" spans="3:70" customFormat="1" x14ac:dyDescent="0.25">
      <c r="C21" s="6" t="s">
        <v>102</v>
      </c>
      <c r="G21" s="33">
        <f>Inputs!N13</f>
        <v>8.3333333333333329E-2</v>
      </c>
      <c r="H21" s="33">
        <f>Inputs!O13</f>
        <v>8.3333333333333329E-2</v>
      </c>
      <c r="I21" s="33">
        <f>Inputs!P13</f>
        <v>8.3333333333333329E-2</v>
      </c>
      <c r="J21" s="33">
        <f>Inputs!Q13</f>
        <v>8.3333333333333329E-2</v>
      </c>
      <c r="K21" s="33">
        <f>Inputs!R13</f>
        <v>8.3333333333333329E-2</v>
      </c>
      <c r="L21" s="33">
        <f>Inputs!S13</f>
        <v>8.3333333333333329E-2</v>
      </c>
      <c r="M21" s="33">
        <f>Inputs!T13</f>
        <v>8.3333333333333329E-2</v>
      </c>
      <c r="N21" s="33">
        <f>Inputs!U13</f>
        <v>8.3333333333333329E-2</v>
      </c>
      <c r="O21" s="33">
        <f>Inputs!V13</f>
        <v>8.3333333333333329E-2</v>
      </c>
      <c r="P21" s="33">
        <f>Inputs!W13</f>
        <v>8.3333333333333329E-2</v>
      </c>
      <c r="Q21" s="33">
        <f>Inputs!X13</f>
        <v>8.3333333333333329E-2</v>
      </c>
      <c r="R21" s="33">
        <f>Inputs!Y13</f>
        <v>8.3333333333333329E-2</v>
      </c>
      <c r="T21" s="28"/>
      <c r="W21" s="34">
        <f t="shared" ref="W21:AL22" si="40">INDEX($G21:$R21,MATCH(W$7,$G$19:$R$19,0))</f>
        <v>8.3333333333333329E-2</v>
      </c>
      <c r="X21" s="34">
        <f t="shared" si="40"/>
        <v>8.3333333333333329E-2</v>
      </c>
      <c r="Y21" s="34">
        <f t="shared" si="40"/>
        <v>8.3333333333333329E-2</v>
      </c>
      <c r="Z21" s="34">
        <f t="shared" si="40"/>
        <v>8.3333333333333329E-2</v>
      </c>
      <c r="AA21" s="34">
        <f t="shared" si="40"/>
        <v>8.3333333333333329E-2</v>
      </c>
      <c r="AB21" s="34">
        <f t="shared" si="40"/>
        <v>8.3333333333333329E-2</v>
      </c>
      <c r="AC21" s="34">
        <f t="shared" si="40"/>
        <v>8.3333333333333329E-2</v>
      </c>
      <c r="AD21" s="34">
        <f t="shared" si="40"/>
        <v>8.3333333333333329E-2</v>
      </c>
      <c r="AE21" s="34">
        <f t="shared" si="40"/>
        <v>8.3333333333333329E-2</v>
      </c>
      <c r="AF21" s="34">
        <f t="shared" si="40"/>
        <v>8.3333333333333329E-2</v>
      </c>
      <c r="AG21" s="34">
        <f t="shared" si="40"/>
        <v>8.3333333333333329E-2</v>
      </c>
      <c r="AH21" s="34">
        <f t="shared" si="40"/>
        <v>8.3333333333333329E-2</v>
      </c>
      <c r="AI21" s="34">
        <f t="shared" si="40"/>
        <v>8.3333333333333329E-2</v>
      </c>
      <c r="AJ21" s="34">
        <f t="shared" si="40"/>
        <v>8.3333333333333329E-2</v>
      </c>
      <c r="AK21" s="34">
        <f t="shared" si="40"/>
        <v>8.3333333333333329E-2</v>
      </c>
      <c r="AL21" s="34">
        <f t="shared" si="40"/>
        <v>8.3333333333333329E-2</v>
      </c>
      <c r="AM21" s="34">
        <f t="shared" si="39"/>
        <v>8.3333333333333329E-2</v>
      </c>
      <c r="AN21" s="34">
        <f t="shared" si="39"/>
        <v>8.3333333333333329E-2</v>
      </c>
      <c r="AO21" s="34">
        <f t="shared" si="39"/>
        <v>8.3333333333333329E-2</v>
      </c>
      <c r="AP21" s="34">
        <f t="shared" si="39"/>
        <v>8.3333333333333329E-2</v>
      </c>
      <c r="AQ21" s="34">
        <f t="shared" si="39"/>
        <v>8.3333333333333329E-2</v>
      </c>
      <c r="AR21" s="34">
        <f t="shared" si="39"/>
        <v>8.3333333333333329E-2</v>
      </c>
      <c r="AS21" s="34">
        <f t="shared" si="39"/>
        <v>8.3333333333333329E-2</v>
      </c>
      <c r="AT21" s="34">
        <f t="shared" si="39"/>
        <v>8.3333333333333329E-2</v>
      </c>
      <c r="AU21" s="34">
        <f t="shared" si="39"/>
        <v>8.3333333333333329E-2</v>
      </c>
      <c r="AV21" s="34">
        <f t="shared" si="39"/>
        <v>8.3333333333333329E-2</v>
      </c>
      <c r="AW21" s="34">
        <f t="shared" si="39"/>
        <v>8.3333333333333329E-2</v>
      </c>
      <c r="AX21" s="34">
        <f t="shared" si="39"/>
        <v>8.3333333333333329E-2</v>
      </c>
      <c r="AY21" s="34">
        <f t="shared" si="39"/>
        <v>8.3333333333333329E-2</v>
      </c>
      <c r="AZ21" s="34">
        <f t="shared" si="39"/>
        <v>8.3333333333333329E-2</v>
      </c>
      <c r="BA21" s="34">
        <f t="shared" si="39"/>
        <v>8.3333333333333329E-2</v>
      </c>
      <c r="BB21" s="34">
        <f t="shared" si="39"/>
        <v>8.3333333333333329E-2</v>
      </c>
      <c r="BC21" s="34">
        <f t="shared" si="39"/>
        <v>8.3333333333333329E-2</v>
      </c>
      <c r="BD21" s="34">
        <f t="shared" si="39"/>
        <v>8.3333333333333329E-2</v>
      </c>
      <c r="BE21" s="34">
        <f t="shared" si="39"/>
        <v>8.3333333333333329E-2</v>
      </c>
      <c r="BF21" s="34">
        <f t="shared" si="39"/>
        <v>8.3333333333333329E-2</v>
      </c>
      <c r="BG21" s="34">
        <f t="shared" si="39"/>
        <v>8.3333333333333329E-2</v>
      </c>
      <c r="BH21" s="34">
        <f t="shared" si="39"/>
        <v>8.3333333333333329E-2</v>
      </c>
      <c r="BI21" s="34">
        <f t="shared" si="39"/>
        <v>8.3333333333333329E-2</v>
      </c>
      <c r="BJ21" s="34">
        <f t="shared" si="39"/>
        <v>8.3333333333333329E-2</v>
      </c>
      <c r="BK21" s="34">
        <f t="shared" si="39"/>
        <v>8.3333333333333329E-2</v>
      </c>
      <c r="BL21" s="34">
        <f t="shared" si="39"/>
        <v>8.3333333333333329E-2</v>
      </c>
      <c r="BM21" s="34">
        <f t="shared" si="39"/>
        <v>8.3333333333333329E-2</v>
      </c>
      <c r="BN21" s="34">
        <f t="shared" si="39"/>
        <v>8.3333333333333329E-2</v>
      </c>
      <c r="BO21" s="34">
        <f t="shared" si="39"/>
        <v>8.3333333333333329E-2</v>
      </c>
      <c r="BP21" s="34">
        <f t="shared" si="39"/>
        <v>8.3333333333333329E-2</v>
      </c>
      <c r="BQ21" s="34">
        <f t="shared" si="39"/>
        <v>8.3333333333333329E-2</v>
      </c>
      <c r="BR21" s="34">
        <f t="shared" si="39"/>
        <v>8.3333333333333329E-2</v>
      </c>
    </row>
    <row r="22" spans="3:70" customFormat="1" x14ac:dyDescent="0.25">
      <c r="C22" s="6" t="s">
        <v>103</v>
      </c>
      <c r="G22" s="33">
        <f>Inputs!N14</f>
        <v>8.3333333333333329E-2</v>
      </c>
      <c r="H22" s="33">
        <f>Inputs!O14</f>
        <v>8.3333333333333329E-2</v>
      </c>
      <c r="I22" s="33">
        <f>Inputs!P14</f>
        <v>8.3333333333333329E-2</v>
      </c>
      <c r="J22" s="33">
        <f>Inputs!Q14</f>
        <v>8.3333333333333329E-2</v>
      </c>
      <c r="K22" s="33">
        <f>Inputs!R14</f>
        <v>8.3333333333333329E-2</v>
      </c>
      <c r="L22" s="33">
        <f>Inputs!S14</f>
        <v>8.3333333333333329E-2</v>
      </c>
      <c r="M22" s="33">
        <f>Inputs!T14</f>
        <v>8.3333333333333329E-2</v>
      </c>
      <c r="N22" s="33">
        <f>Inputs!U14</f>
        <v>8.3333333333333329E-2</v>
      </c>
      <c r="O22" s="33">
        <f>Inputs!V14</f>
        <v>8.3333333333333329E-2</v>
      </c>
      <c r="P22" s="33">
        <f>Inputs!W14</f>
        <v>8.3333333333333329E-2</v>
      </c>
      <c r="Q22" s="33">
        <f>Inputs!X14</f>
        <v>8.3333333333333329E-2</v>
      </c>
      <c r="R22" s="33">
        <f>Inputs!Y14</f>
        <v>8.3333333333333329E-2</v>
      </c>
      <c r="T22" s="28"/>
      <c r="W22" s="34">
        <f t="shared" si="40"/>
        <v>8.3333333333333329E-2</v>
      </c>
      <c r="X22" s="34">
        <f t="shared" si="39"/>
        <v>8.3333333333333329E-2</v>
      </c>
      <c r="Y22" s="34">
        <f t="shared" si="39"/>
        <v>8.3333333333333329E-2</v>
      </c>
      <c r="Z22" s="34">
        <f t="shared" si="39"/>
        <v>8.3333333333333329E-2</v>
      </c>
      <c r="AA22" s="34">
        <f t="shared" si="39"/>
        <v>8.3333333333333329E-2</v>
      </c>
      <c r="AB22" s="34">
        <f t="shared" si="39"/>
        <v>8.3333333333333329E-2</v>
      </c>
      <c r="AC22" s="34">
        <f t="shared" si="39"/>
        <v>8.3333333333333329E-2</v>
      </c>
      <c r="AD22" s="34">
        <f t="shared" si="39"/>
        <v>8.3333333333333329E-2</v>
      </c>
      <c r="AE22" s="34">
        <f t="shared" si="39"/>
        <v>8.3333333333333329E-2</v>
      </c>
      <c r="AF22" s="34">
        <f t="shared" si="39"/>
        <v>8.3333333333333329E-2</v>
      </c>
      <c r="AG22" s="34">
        <f t="shared" si="39"/>
        <v>8.3333333333333329E-2</v>
      </c>
      <c r="AH22" s="34">
        <f t="shared" si="39"/>
        <v>8.3333333333333329E-2</v>
      </c>
      <c r="AI22" s="34">
        <f t="shared" si="39"/>
        <v>8.3333333333333329E-2</v>
      </c>
      <c r="AJ22" s="34">
        <f t="shared" si="39"/>
        <v>8.3333333333333329E-2</v>
      </c>
      <c r="AK22" s="34">
        <f t="shared" si="39"/>
        <v>8.3333333333333329E-2</v>
      </c>
      <c r="AL22" s="34">
        <f t="shared" si="39"/>
        <v>8.3333333333333329E-2</v>
      </c>
      <c r="AM22" s="34">
        <f t="shared" si="39"/>
        <v>8.3333333333333329E-2</v>
      </c>
      <c r="AN22" s="34">
        <f t="shared" si="39"/>
        <v>8.3333333333333329E-2</v>
      </c>
      <c r="AO22" s="34">
        <f t="shared" si="39"/>
        <v>8.3333333333333329E-2</v>
      </c>
      <c r="AP22" s="34">
        <f t="shared" si="39"/>
        <v>8.3333333333333329E-2</v>
      </c>
      <c r="AQ22" s="34">
        <f t="shared" si="39"/>
        <v>8.3333333333333329E-2</v>
      </c>
      <c r="AR22" s="34">
        <f t="shared" si="39"/>
        <v>8.3333333333333329E-2</v>
      </c>
      <c r="AS22" s="34">
        <f t="shared" si="39"/>
        <v>8.3333333333333329E-2</v>
      </c>
      <c r="AT22" s="34">
        <f t="shared" si="39"/>
        <v>8.3333333333333329E-2</v>
      </c>
      <c r="AU22" s="34">
        <f t="shared" si="39"/>
        <v>8.3333333333333329E-2</v>
      </c>
      <c r="AV22" s="34">
        <f t="shared" si="39"/>
        <v>8.3333333333333329E-2</v>
      </c>
      <c r="AW22" s="34">
        <f t="shared" si="39"/>
        <v>8.3333333333333329E-2</v>
      </c>
      <c r="AX22" s="34">
        <f t="shared" si="39"/>
        <v>8.3333333333333329E-2</v>
      </c>
      <c r="AY22" s="34">
        <f t="shared" si="39"/>
        <v>8.3333333333333329E-2</v>
      </c>
      <c r="AZ22" s="34">
        <f t="shared" si="39"/>
        <v>8.3333333333333329E-2</v>
      </c>
      <c r="BA22" s="34">
        <f t="shared" si="39"/>
        <v>8.3333333333333329E-2</v>
      </c>
      <c r="BB22" s="34">
        <f t="shared" si="39"/>
        <v>8.3333333333333329E-2</v>
      </c>
      <c r="BC22" s="34">
        <f t="shared" si="39"/>
        <v>8.3333333333333329E-2</v>
      </c>
      <c r="BD22" s="34">
        <f t="shared" si="39"/>
        <v>8.3333333333333329E-2</v>
      </c>
      <c r="BE22" s="34">
        <f t="shared" si="39"/>
        <v>8.3333333333333329E-2</v>
      </c>
      <c r="BF22" s="34">
        <f t="shared" si="39"/>
        <v>8.3333333333333329E-2</v>
      </c>
      <c r="BG22" s="34">
        <f t="shared" si="39"/>
        <v>8.3333333333333329E-2</v>
      </c>
      <c r="BH22" s="34">
        <f t="shared" si="39"/>
        <v>8.3333333333333329E-2</v>
      </c>
      <c r="BI22" s="34">
        <f t="shared" si="39"/>
        <v>8.3333333333333329E-2</v>
      </c>
      <c r="BJ22" s="34">
        <f t="shared" si="39"/>
        <v>8.3333333333333329E-2</v>
      </c>
      <c r="BK22" s="34">
        <f t="shared" si="39"/>
        <v>8.3333333333333329E-2</v>
      </c>
      <c r="BL22" s="34">
        <f t="shared" si="39"/>
        <v>8.3333333333333329E-2</v>
      </c>
      <c r="BM22" s="34">
        <f t="shared" si="39"/>
        <v>8.3333333333333329E-2</v>
      </c>
      <c r="BN22" s="34">
        <f t="shared" si="39"/>
        <v>8.3333333333333329E-2</v>
      </c>
      <c r="BO22" s="34">
        <f t="shared" si="39"/>
        <v>8.3333333333333329E-2</v>
      </c>
      <c r="BP22" s="34">
        <f t="shared" si="39"/>
        <v>8.3333333333333329E-2</v>
      </c>
      <c r="BQ22" s="34">
        <f t="shared" si="39"/>
        <v>8.3333333333333329E-2</v>
      </c>
      <c r="BR22" s="34">
        <f t="shared" si="39"/>
        <v>8.3333333333333329E-2</v>
      </c>
    </row>
    <row r="23" spans="3:70" customFormat="1" x14ac:dyDescent="0.25">
      <c r="T23" s="28"/>
    </row>
    <row r="24" spans="3:70" customFormat="1" x14ac:dyDescent="0.25">
      <c r="T24" s="28"/>
    </row>
    <row r="25" spans="3:70" customFormat="1" x14ac:dyDescent="0.25">
      <c r="C25" s="21" t="s">
        <v>124</v>
      </c>
      <c r="T25" s="28"/>
    </row>
    <row r="26" spans="3:70" customFormat="1" x14ac:dyDescent="0.25">
      <c r="C26" s="6" t="s">
        <v>101</v>
      </c>
      <c r="T26" s="28"/>
      <c r="W26" s="8">
        <f>W14*W20</f>
        <v>1250</v>
      </c>
      <c r="X26" s="8">
        <f t="shared" ref="X26:BR28" si="41">X14*X20</f>
        <v>1250</v>
      </c>
      <c r="Y26" s="8">
        <f t="shared" si="41"/>
        <v>1250</v>
      </c>
      <c r="Z26" s="8">
        <f t="shared" si="41"/>
        <v>1250</v>
      </c>
      <c r="AA26" s="8">
        <f t="shared" si="41"/>
        <v>1250</v>
      </c>
      <c r="AB26" s="8">
        <f t="shared" si="41"/>
        <v>1250</v>
      </c>
      <c r="AC26" s="8">
        <f t="shared" si="41"/>
        <v>1250</v>
      </c>
      <c r="AD26" s="8">
        <f t="shared" si="41"/>
        <v>1250</v>
      </c>
      <c r="AE26" s="8">
        <f t="shared" si="41"/>
        <v>1250</v>
      </c>
      <c r="AF26" s="8">
        <f t="shared" si="41"/>
        <v>1250</v>
      </c>
      <c r="AG26" s="8">
        <f t="shared" si="41"/>
        <v>1250</v>
      </c>
      <c r="AH26" s="8">
        <f t="shared" si="41"/>
        <v>1250</v>
      </c>
      <c r="AI26" s="8">
        <f t="shared" si="41"/>
        <v>1500</v>
      </c>
      <c r="AJ26" s="8">
        <f t="shared" si="41"/>
        <v>1500</v>
      </c>
      <c r="AK26" s="8">
        <f t="shared" si="41"/>
        <v>1500</v>
      </c>
      <c r="AL26" s="8">
        <f t="shared" si="41"/>
        <v>1500</v>
      </c>
      <c r="AM26" s="8">
        <f t="shared" si="41"/>
        <v>1500</v>
      </c>
      <c r="AN26" s="8">
        <f t="shared" si="41"/>
        <v>1500</v>
      </c>
      <c r="AO26" s="8">
        <f t="shared" si="41"/>
        <v>1500</v>
      </c>
      <c r="AP26" s="8">
        <f t="shared" si="41"/>
        <v>1500</v>
      </c>
      <c r="AQ26" s="8">
        <f t="shared" si="41"/>
        <v>1500</v>
      </c>
      <c r="AR26" s="8">
        <f t="shared" si="41"/>
        <v>1500</v>
      </c>
      <c r="AS26" s="8">
        <f t="shared" si="41"/>
        <v>1500</v>
      </c>
      <c r="AT26" s="8">
        <f t="shared" si="41"/>
        <v>1500</v>
      </c>
      <c r="AU26" s="8">
        <f t="shared" si="41"/>
        <v>1750</v>
      </c>
      <c r="AV26" s="8">
        <f t="shared" si="41"/>
        <v>1750</v>
      </c>
      <c r="AW26" s="8">
        <f t="shared" si="41"/>
        <v>1750</v>
      </c>
      <c r="AX26" s="8">
        <f t="shared" si="41"/>
        <v>1750</v>
      </c>
      <c r="AY26" s="8">
        <f t="shared" si="41"/>
        <v>1750</v>
      </c>
      <c r="AZ26" s="8">
        <f t="shared" si="41"/>
        <v>1750</v>
      </c>
      <c r="BA26" s="8">
        <f t="shared" si="41"/>
        <v>1750</v>
      </c>
      <c r="BB26" s="8">
        <f t="shared" si="41"/>
        <v>1750</v>
      </c>
      <c r="BC26" s="8">
        <f t="shared" si="41"/>
        <v>1750</v>
      </c>
      <c r="BD26" s="8">
        <f t="shared" si="41"/>
        <v>1750</v>
      </c>
      <c r="BE26" s="8">
        <f t="shared" si="41"/>
        <v>1750</v>
      </c>
      <c r="BF26" s="8">
        <f t="shared" si="41"/>
        <v>1750</v>
      </c>
      <c r="BG26" s="8">
        <f t="shared" si="41"/>
        <v>2000</v>
      </c>
      <c r="BH26" s="8">
        <f t="shared" si="41"/>
        <v>2000</v>
      </c>
      <c r="BI26" s="8">
        <f t="shared" si="41"/>
        <v>2000</v>
      </c>
      <c r="BJ26" s="8">
        <f t="shared" si="41"/>
        <v>2000</v>
      </c>
      <c r="BK26" s="8">
        <f t="shared" si="41"/>
        <v>2000</v>
      </c>
      <c r="BL26" s="8">
        <f t="shared" si="41"/>
        <v>2000</v>
      </c>
      <c r="BM26" s="8">
        <f t="shared" si="41"/>
        <v>2000</v>
      </c>
      <c r="BN26" s="8">
        <f t="shared" si="41"/>
        <v>2000</v>
      </c>
      <c r="BO26" s="8">
        <f t="shared" si="41"/>
        <v>2000</v>
      </c>
      <c r="BP26" s="8">
        <f t="shared" si="41"/>
        <v>2000</v>
      </c>
      <c r="BQ26" s="8">
        <f t="shared" si="41"/>
        <v>2000</v>
      </c>
      <c r="BR26" s="8">
        <f t="shared" si="41"/>
        <v>2000</v>
      </c>
    </row>
    <row r="27" spans="3:70" customFormat="1" x14ac:dyDescent="0.25">
      <c r="C27" s="6" t="s">
        <v>102</v>
      </c>
      <c r="T27" s="28"/>
      <c r="W27" s="8">
        <f t="shared" ref="W27:AL28" si="42">W15*W21</f>
        <v>2500</v>
      </c>
      <c r="X27" s="8">
        <f t="shared" si="42"/>
        <v>2500</v>
      </c>
      <c r="Y27" s="8">
        <f t="shared" si="42"/>
        <v>2500</v>
      </c>
      <c r="Z27" s="8">
        <f t="shared" si="42"/>
        <v>2500</v>
      </c>
      <c r="AA27" s="8">
        <f t="shared" si="42"/>
        <v>2500</v>
      </c>
      <c r="AB27" s="8">
        <f t="shared" si="42"/>
        <v>2500</v>
      </c>
      <c r="AC27" s="8">
        <f t="shared" si="42"/>
        <v>2500</v>
      </c>
      <c r="AD27" s="8">
        <f t="shared" si="42"/>
        <v>2500</v>
      </c>
      <c r="AE27" s="8">
        <f t="shared" si="42"/>
        <v>2500</v>
      </c>
      <c r="AF27" s="8">
        <f t="shared" si="42"/>
        <v>2500</v>
      </c>
      <c r="AG27" s="8">
        <f t="shared" si="42"/>
        <v>2500</v>
      </c>
      <c r="AH27" s="8">
        <f t="shared" si="42"/>
        <v>2500</v>
      </c>
      <c r="AI27" s="8">
        <f t="shared" si="42"/>
        <v>2750</v>
      </c>
      <c r="AJ27" s="8">
        <f t="shared" si="42"/>
        <v>2750</v>
      </c>
      <c r="AK27" s="8">
        <f t="shared" si="42"/>
        <v>2750</v>
      </c>
      <c r="AL27" s="8">
        <f t="shared" si="42"/>
        <v>2750</v>
      </c>
      <c r="AM27" s="8">
        <f t="shared" si="41"/>
        <v>2750</v>
      </c>
      <c r="AN27" s="8">
        <f t="shared" si="41"/>
        <v>2750</v>
      </c>
      <c r="AO27" s="8">
        <f t="shared" si="41"/>
        <v>2750</v>
      </c>
      <c r="AP27" s="8">
        <f t="shared" si="41"/>
        <v>2750</v>
      </c>
      <c r="AQ27" s="8">
        <f t="shared" si="41"/>
        <v>2750</v>
      </c>
      <c r="AR27" s="8">
        <f t="shared" si="41"/>
        <v>2750</v>
      </c>
      <c r="AS27" s="8">
        <f t="shared" si="41"/>
        <v>2750</v>
      </c>
      <c r="AT27" s="8">
        <f t="shared" si="41"/>
        <v>2750</v>
      </c>
      <c r="AU27" s="8">
        <f t="shared" si="41"/>
        <v>3000</v>
      </c>
      <c r="AV27" s="8">
        <f t="shared" si="41"/>
        <v>3000</v>
      </c>
      <c r="AW27" s="8">
        <f t="shared" si="41"/>
        <v>3000</v>
      </c>
      <c r="AX27" s="8">
        <f t="shared" si="41"/>
        <v>3000</v>
      </c>
      <c r="AY27" s="8">
        <f t="shared" si="41"/>
        <v>3000</v>
      </c>
      <c r="AZ27" s="8">
        <f t="shared" si="41"/>
        <v>3000</v>
      </c>
      <c r="BA27" s="8">
        <f t="shared" si="41"/>
        <v>3000</v>
      </c>
      <c r="BB27" s="8">
        <f t="shared" si="41"/>
        <v>3000</v>
      </c>
      <c r="BC27" s="8">
        <f t="shared" si="41"/>
        <v>3000</v>
      </c>
      <c r="BD27" s="8">
        <f t="shared" si="41"/>
        <v>3000</v>
      </c>
      <c r="BE27" s="8">
        <f t="shared" si="41"/>
        <v>3000</v>
      </c>
      <c r="BF27" s="8">
        <f t="shared" si="41"/>
        <v>3000</v>
      </c>
      <c r="BG27" s="8">
        <f t="shared" si="41"/>
        <v>3250</v>
      </c>
      <c r="BH27" s="8">
        <f t="shared" si="41"/>
        <v>3250</v>
      </c>
      <c r="BI27" s="8">
        <f t="shared" si="41"/>
        <v>3250</v>
      </c>
      <c r="BJ27" s="8">
        <f t="shared" si="41"/>
        <v>3250</v>
      </c>
      <c r="BK27" s="8">
        <f t="shared" si="41"/>
        <v>3250</v>
      </c>
      <c r="BL27" s="8">
        <f t="shared" si="41"/>
        <v>3250</v>
      </c>
      <c r="BM27" s="8">
        <f t="shared" si="41"/>
        <v>3250</v>
      </c>
      <c r="BN27" s="8">
        <f t="shared" si="41"/>
        <v>3250</v>
      </c>
      <c r="BO27" s="8">
        <f t="shared" si="41"/>
        <v>3250</v>
      </c>
      <c r="BP27" s="8">
        <f t="shared" si="41"/>
        <v>3250</v>
      </c>
      <c r="BQ27" s="8">
        <f t="shared" si="41"/>
        <v>3250</v>
      </c>
      <c r="BR27" s="8">
        <f t="shared" si="41"/>
        <v>3250</v>
      </c>
    </row>
    <row r="28" spans="3:70" customFormat="1" x14ac:dyDescent="0.25">
      <c r="C28" s="6" t="s">
        <v>103</v>
      </c>
      <c r="T28" s="28"/>
      <c r="W28" s="8">
        <f t="shared" si="42"/>
        <v>3750</v>
      </c>
      <c r="X28" s="8">
        <f t="shared" si="41"/>
        <v>3750</v>
      </c>
      <c r="Y28" s="8">
        <f t="shared" si="41"/>
        <v>3750</v>
      </c>
      <c r="Z28" s="8">
        <f t="shared" si="41"/>
        <v>3750</v>
      </c>
      <c r="AA28" s="8">
        <f t="shared" si="41"/>
        <v>3750</v>
      </c>
      <c r="AB28" s="8">
        <f t="shared" si="41"/>
        <v>3750</v>
      </c>
      <c r="AC28" s="8">
        <f t="shared" si="41"/>
        <v>3750</v>
      </c>
      <c r="AD28" s="8">
        <f t="shared" si="41"/>
        <v>3750</v>
      </c>
      <c r="AE28" s="8">
        <f t="shared" si="41"/>
        <v>3750</v>
      </c>
      <c r="AF28" s="8">
        <f t="shared" si="41"/>
        <v>3750</v>
      </c>
      <c r="AG28" s="8">
        <f t="shared" si="41"/>
        <v>3750</v>
      </c>
      <c r="AH28" s="8">
        <f t="shared" si="41"/>
        <v>3750</v>
      </c>
      <c r="AI28" s="8">
        <f t="shared" si="41"/>
        <v>4000</v>
      </c>
      <c r="AJ28" s="8">
        <f t="shared" si="41"/>
        <v>4000</v>
      </c>
      <c r="AK28" s="8">
        <f t="shared" si="41"/>
        <v>4000</v>
      </c>
      <c r="AL28" s="8">
        <f t="shared" si="41"/>
        <v>4000</v>
      </c>
      <c r="AM28" s="8">
        <f t="shared" si="41"/>
        <v>4000</v>
      </c>
      <c r="AN28" s="8">
        <f t="shared" si="41"/>
        <v>4000</v>
      </c>
      <c r="AO28" s="8">
        <f t="shared" si="41"/>
        <v>4000</v>
      </c>
      <c r="AP28" s="8">
        <f t="shared" si="41"/>
        <v>4000</v>
      </c>
      <c r="AQ28" s="8">
        <f t="shared" si="41"/>
        <v>4000</v>
      </c>
      <c r="AR28" s="8">
        <f t="shared" si="41"/>
        <v>4000</v>
      </c>
      <c r="AS28" s="8">
        <f t="shared" si="41"/>
        <v>4000</v>
      </c>
      <c r="AT28" s="8">
        <f t="shared" si="41"/>
        <v>4000</v>
      </c>
      <c r="AU28" s="8">
        <f t="shared" si="41"/>
        <v>4250</v>
      </c>
      <c r="AV28" s="8">
        <f t="shared" si="41"/>
        <v>4250</v>
      </c>
      <c r="AW28" s="8">
        <f t="shared" si="41"/>
        <v>4250</v>
      </c>
      <c r="AX28" s="8">
        <f t="shared" si="41"/>
        <v>4250</v>
      </c>
      <c r="AY28" s="8">
        <f t="shared" si="41"/>
        <v>4250</v>
      </c>
      <c r="AZ28" s="8">
        <f t="shared" si="41"/>
        <v>4250</v>
      </c>
      <c r="BA28" s="8">
        <f t="shared" si="41"/>
        <v>4250</v>
      </c>
      <c r="BB28" s="8">
        <f t="shared" si="41"/>
        <v>4250</v>
      </c>
      <c r="BC28" s="8">
        <f t="shared" si="41"/>
        <v>4250</v>
      </c>
      <c r="BD28" s="8">
        <f t="shared" si="41"/>
        <v>4250</v>
      </c>
      <c r="BE28" s="8">
        <f t="shared" si="41"/>
        <v>4250</v>
      </c>
      <c r="BF28" s="8">
        <f t="shared" si="41"/>
        <v>4250</v>
      </c>
      <c r="BG28" s="8">
        <f t="shared" si="41"/>
        <v>4500</v>
      </c>
      <c r="BH28" s="8">
        <f t="shared" si="41"/>
        <v>4500</v>
      </c>
      <c r="BI28" s="8">
        <f t="shared" si="41"/>
        <v>4500</v>
      </c>
      <c r="BJ28" s="8">
        <f t="shared" si="41"/>
        <v>4500</v>
      </c>
      <c r="BK28" s="8">
        <f t="shared" si="41"/>
        <v>4500</v>
      </c>
      <c r="BL28" s="8">
        <f t="shared" si="41"/>
        <v>4500</v>
      </c>
      <c r="BM28" s="8">
        <f t="shared" si="41"/>
        <v>4500</v>
      </c>
      <c r="BN28" s="8">
        <f t="shared" si="41"/>
        <v>4500</v>
      </c>
      <c r="BO28" s="8">
        <f t="shared" si="41"/>
        <v>4500</v>
      </c>
      <c r="BP28" s="8">
        <f t="shared" si="41"/>
        <v>4500</v>
      </c>
      <c r="BQ28" s="8">
        <f t="shared" si="41"/>
        <v>4500</v>
      </c>
      <c r="BR28" s="8">
        <f t="shared" si="41"/>
        <v>4500</v>
      </c>
    </row>
    <row r="29" spans="3:70" customFormat="1" x14ac:dyDescent="0.25">
      <c r="C29" s="21" t="s">
        <v>125</v>
      </c>
      <c r="T29" s="28"/>
      <c r="W29" s="15">
        <f>SUM(W26:W28)</f>
        <v>7500</v>
      </c>
      <c r="X29" s="15">
        <f t="shared" ref="X29:BR29" si="43">SUM(X26:X28)</f>
        <v>7500</v>
      </c>
      <c r="Y29" s="15">
        <f t="shared" si="43"/>
        <v>7500</v>
      </c>
      <c r="Z29" s="15">
        <f t="shared" si="43"/>
        <v>7500</v>
      </c>
      <c r="AA29" s="15">
        <f t="shared" si="43"/>
        <v>7500</v>
      </c>
      <c r="AB29" s="15">
        <f t="shared" si="43"/>
        <v>7500</v>
      </c>
      <c r="AC29" s="15">
        <f t="shared" si="43"/>
        <v>7500</v>
      </c>
      <c r="AD29" s="15">
        <f t="shared" si="43"/>
        <v>7500</v>
      </c>
      <c r="AE29" s="15">
        <f t="shared" si="43"/>
        <v>7500</v>
      </c>
      <c r="AF29" s="15">
        <f t="shared" si="43"/>
        <v>7500</v>
      </c>
      <c r="AG29" s="15">
        <f t="shared" si="43"/>
        <v>7500</v>
      </c>
      <c r="AH29" s="15">
        <f t="shared" si="43"/>
        <v>7500</v>
      </c>
      <c r="AI29" s="15">
        <f t="shared" si="43"/>
        <v>8250</v>
      </c>
      <c r="AJ29" s="15">
        <f t="shared" si="43"/>
        <v>8250</v>
      </c>
      <c r="AK29" s="15">
        <f t="shared" si="43"/>
        <v>8250</v>
      </c>
      <c r="AL29" s="15">
        <f t="shared" si="43"/>
        <v>8250</v>
      </c>
      <c r="AM29" s="15">
        <f t="shared" si="43"/>
        <v>8250</v>
      </c>
      <c r="AN29" s="15">
        <f t="shared" si="43"/>
        <v>8250</v>
      </c>
      <c r="AO29" s="15">
        <f t="shared" si="43"/>
        <v>8250</v>
      </c>
      <c r="AP29" s="15">
        <f t="shared" si="43"/>
        <v>8250</v>
      </c>
      <c r="AQ29" s="15">
        <f t="shared" si="43"/>
        <v>8250</v>
      </c>
      <c r="AR29" s="15">
        <f t="shared" si="43"/>
        <v>8250</v>
      </c>
      <c r="AS29" s="15">
        <f t="shared" si="43"/>
        <v>8250</v>
      </c>
      <c r="AT29" s="15">
        <f t="shared" si="43"/>
        <v>8250</v>
      </c>
      <c r="AU29" s="15">
        <f t="shared" si="43"/>
        <v>9000</v>
      </c>
      <c r="AV29" s="15">
        <f t="shared" si="43"/>
        <v>9000</v>
      </c>
      <c r="AW29" s="15">
        <f t="shared" si="43"/>
        <v>9000</v>
      </c>
      <c r="AX29" s="15">
        <f t="shared" si="43"/>
        <v>9000</v>
      </c>
      <c r="AY29" s="15">
        <f t="shared" si="43"/>
        <v>9000</v>
      </c>
      <c r="AZ29" s="15">
        <f t="shared" si="43"/>
        <v>9000</v>
      </c>
      <c r="BA29" s="15">
        <f t="shared" si="43"/>
        <v>9000</v>
      </c>
      <c r="BB29" s="15">
        <f t="shared" si="43"/>
        <v>9000</v>
      </c>
      <c r="BC29" s="15">
        <f t="shared" si="43"/>
        <v>9000</v>
      </c>
      <c r="BD29" s="15">
        <f t="shared" si="43"/>
        <v>9000</v>
      </c>
      <c r="BE29" s="15">
        <f t="shared" si="43"/>
        <v>9000</v>
      </c>
      <c r="BF29" s="15">
        <f t="shared" si="43"/>
        <v>9000</v>
      </c>
      <c r="BG29" s="15">
        <f t="shared" si="43"/>
        <v>9750</v>
      </c>
      <c r="BH29" s="15">
        <f t="shared" si="43"/>
        <v>9750</v>
      </c>
      <c r="BI29" s="15">
        <f t="shared" si="43"/>
        <v>9750</v>
      </c>
      <c r="BJ29" s="15">
        <f t="shared" si="43"/>
        <v>9750</v>
      </c>
      <c r="BK29" s="15">
        <f t="shared" si="43"/>
        <v>9750</v>
      </c>
      <c r="BL29" s="15">
        <f t="shared" si="43"/>
        <v>9750</v>
      </c>
      <c r="BM29" s="15">
        <f t="shared" si="43"/>
        <v>9750</v>
      </c>
      <c r="BN29" s="15">
        <f t="shared" si="43"/>
        <v>9750</v>
      </c>
      <c r="BO29" s="15">
        <f t="shared" si="43"/>
        <v>9750</v>
      </c>
      <c r="BP29" s="15">
        <f t="shared" si="43"/>
        <v>9750</v>
      </c>
      <c r="BQ29" s="15">
        <f t="shared" si="43"/>
        <v>9750</v>
      </c>
      <c r="BR29" s="15">
        <f t="shared" si="43"/>
        <v>9750</v>
      </c>
    </row>
    <row r="30" spans="3:70" customFormat="1" x14ac:dyDescent="0.25">
      <c r="T30" s="28"/>
    </row>
    <row r="31" spans="3:70" s="20" customFormat="1" x14ac:dyDescent="0.25">
      <c r="C31" s="20" t="s">
        <v>126</v>
      </c>
      <c r="T31" s="27"/>
    </row>
    <row r="32" spans="3:70" customFormat="1" x14ac:dyDescent="0.25">
      <c r="T32" s="28"/>
    </row>
    <row r="33" spans="3:70" customFormat="1" x14ac:dyDescent="0.25">
      <c r="C33" s="32" t="s">
        <v>127</v>
      </c>
      <c r="T33" s="28"/>
    </row>
    <row r="34" spans="3:70" customFormat="1" x14ac:dyDescent="0.25">
      <c r="C34" s="6" t="s">
        <v>128</v>
      </c>
      <c r="G34" s="33">
        <f>Inputs!F16</f>
        <v>0.05</v>
      </c>
      <c r="H34" s="33">
        <f>Inputs!G16</f>
        <v>0.05</v>
      </c>
      <c r="I34" s="33">
        <f>Inputs!H16</f>
        <v>0.05</v>
      </c>
      <c r="J34" s="33">
        <f>Inputs!I16</f>
        <v>0.05</v>
      </c>
      <c r="T34" s="28"/>
      <c r="W34" s="34">
        <f>INDEX($G34:$J34,MATCH(W$4,$G$4:$J$4,0))</f>
        <v>0.05</v>
      </c>
      <c r="X34" s="34">
        <f t="shared" ref="X34:BR38" si="44">INDEX($G34:$J34,MATCH(X$4,$G$4:$J$4,0))</f>
        <v>0.05</v>
      </c>
      <c r="Y34" s="34">
        <f t="shared" si="44"/>
        <v>0.05</v>
      </c>
      <c r="Z34" s="34">
        <f t="shared" si="44"/>
        <v>0.05</v>
      </c>
      <c r="AA34" s="34">
        <f t="shared" si="44"/>
        <v>0.05</v>
      </c>
      <c r="AB34" s="34">
        <f t="shared" si="44"/>
        <v>0.05</v>
      </c>
      <c r="AC34" s="34">
        <f t="shared" si="44"/>
        <v>0.05</v>
      </c>
      <c r="AD34" s="34">
        <f t="shared" si="44"/>
        <v>0.05</v>
      </c>
      <c r="AE34" s="34">
        <f t="shared" si="44"/>
        <v>0.05</v>
      </c>
      <c r="AF34" s="34">
        <f t="shared" si="44"/>
        <v>0.05</v>
      </c>
      <c r="AG34" s="34">
        <f t="shared" si="44"/>
        <v>0.05</v>
      </c>
      <c r="AH34" s="34">
        <f t="shared" si="44"/>
        <v>0.05</v>
      </c>
      <c r="AI34" s="34">
        <f t="shared" si="44"/>
        <v>0.05</v>
      </c>
      <c r="AJ34" s="34">
        <f t="shared" si="44"/>
        <v>0.05</v>
      </c>
      <c r="AK34" s="34">
        <f t="shared" si="44"/>
        <v>0.05</v>
      </c>
      <c r="AL34" s="34">
        <f t="shared" si="44"/>
        <v>0.05</v>
      </c>
      <c r="AM34" s="34">
        <f t="shared" si="44"/>
        <v>0.05</v>
      </c>
      <c r="AN34" s="34">
        <f t="shared" si="44"/>
        <v>0.05</v>
      </c>
      <c r="AO34" s="34">
        <f t="shared" si="44"/>
        <v>0.05</v>
      </c>
      <c r="AP34" s="34">
        <f t="shared" si="44"/>
        <v>0.05</v>
      </c>
      <c r="AQ34" s="34">
        <f t="shared" si="44"/>
        <v>0.05</v>
      </c>
      <c r="AR34" s="34">
        <f t="shared" si="44"/>
        <v>0.05</v>
      </c>
      <c r="AS34" s="34">
        <f t="shared" si="44"/>
        <v>0.05</v>
      </c>
      <c r="AT34" s="34">
        <f t="shared" si="44"/>
        <v>0.05</v>
      </c>
      <c r="AU34" s="34">
        <f t="shared" si="44"/>
        <v>0.05</v>
      </c>
      <c r="AV34" s="34">
        <f t="shared" si="44"/>
        <v>0.05</v>
      </c>
      <c r="AW34" s="34">
        <f t="shared" si="44"/>
        <v>0.05</v>
      </c>
      <c r="AX34" s="34">
        <f t="shared" si="44"/>
        <v>0.05</v>
      </c>
      <c r="AY34" s="34">
        <f t="shared" si="44"/>
        <v>0.05</v>
      </c>
      <c r="AZ34" s="34">
        <f t="shared" si="44"/>
        <v>0.05</v>
      </c>
      <c r="BA34" s="34">
        <f t="shared" si="44"/>
        <v>0.05</v>
      </c>
      <c r="BB34" s="34">
        <f t="shared" si="44"/>
        <v>0.05</v>
      </c>
      <c r="BC34" s="34">
        <f t="shared" si="44"/>
        <v>0.05</v>
      </c>
      <c r="BD34" s="34">
        <f t="shared" si="44"/>
        <v>0.05</v>
      </c>
      <c r="BE34" s="34">
        <f t="shared" si="44"/>
        <v>0.05</v>
      </c>
      <c r="BF34" s="34">
        <f t="shared" si="44"/>
        <v>0.05</v>
      </c>
      <c r="BG34" s="34">
        <f t="shared" si="44"/>
        <v>0.05</v>
      </c>
      <c r="BH34" s="34">
        <f t="shared" si="44"/>
        <v>0.05</v>
      </c>
      <c r="BI34" s="34">
        <f t="shared" si="44"/>
        <v>0.05</v>
      </c>
      <c r="BJ34" s="34">
        <f t="shared" si="44"/>
        <v>0.05</v>
      </c>
      <c r="BK34" s="34">
        <f t="shared" si="44"/>
        <v>0.05</v>
      </c>
      <c r="BL34" s="34">
        <f t="shared" si="44"/>
        <v>0.05</v>
      </c>
      <c r="BM34" s="34">
        <f t="shared" si="44"/>
        <v>0.05</v>
      </c>
      <c r="BN34" s="34">
        <f t="shared" si="44"/>
        <v>0.05</v>
      </c>
      <c r="BO34" s="34">
        <f t="shared" si="44"/>
        <v>0.05</v>
      </c>
      <c r="BP34" s="34">
        <f t="shared" si="44"/>
        <v>0.05</v>
      </c>
      <c r="BQ34" s="34">
        <f t="shared" si="44"/>
        <v>0.05</v>
      </c>
      <c r="BR34" s="34">
        <f t="shared" si="44"/>
        <v>0.05</v>
      </c>
    </row>
    <row r="35" spans="3:70" customFormat="1" x14ac:dyDescent="0.25">
      <c r="C35" s="6" t="s">
        <v>129</v>
      </c>
      <c r="G35" s="33">
        <f>Inputs!F17</f>
        <v>0.05</v>
      </c>
      <c r="H35" s="33">
        <f>Inputs!G17</f>
        <v>0.05</v>
      </c>
      <c r="I35" s="33">
        <f>Inputs!H17</f>
        <v>0.05</v>
      </c>
      <c r="J35" s="33">
        <f>Inputs!I17</f>
        <v>0.05</v>
      </c>
      <c r="T35" s="28"/>
      <c r="W35" s="34">
        <f t="shared" ref="W35:AL38" si="45">INDEX($G35:$J35,MATCH(W$4,$G$4:$J$4,0))</f>
        <v>0.05</v>
      </c>
      <c r="X35" s="34">
        <f t="shared" si="45"/>
        <v>0.05</v>
      </c>
      <c r="Y35" s="34">
        <f t="shared" si="45"/>
        <v>0.05</v>
      </c>
      <c r="Z35" s="34">
        <f t="shared" si="45"/>
        <v>0.05</v>
      </c>
      <c r="AA35" s="34">
        <f t="shared" si="45"/>
        <v>0.05</v>
      </c>
      <c r="AB35" s="34">
        <f t="shared" si="45"/>
        <v>0.05</v>
      </c>
      <c r="AC35" s="34">
        <f t="shared" si="45"/>
        <v>0.05</v>
      </c>
      <c r="AD35" s="34">
        <f t="shared" si="45"/>
        <v>0.05</v>
      </c>
      <c r="AE35" s="34">
        <f t="shared" si="45"/>
        <v>0.05</v>
      </c>
      <c r="AF35" s="34">
        <f t="shared" si="45"/>
        <v>0.05</v>
      </c>
      <c r="AG35" s="34">
        <f t="shared" si="45"/>
        <v>0.05</v>
      </c>
      <c r="AH35" s="34">
        <f t="shared" si="45"/>
        <v>0.05</v>
      </c>
      <c r="AI35" s="34">
        <f t="shared" si="45"/>
        <v>0.05</v>
      </c>
      <c r="AJ35" s="34">
        <f t="shared" si="45"/>
        <v>0.05</v>
      </c>
      <c r="AK35" s="34">
        <f t="shared" si="45"/>
        <v>0.05</v>
      </c>
      <c r="AL35" s="34">
        <f t="shared" si="45"/>
        <v>0.05</v>
      </c>
      <c r="AM35" s="34">
        <f t="shared" si="44"/>
        <v>0.05</v>
      </c>
      <c r="AN35" s="34">
        <f t="shared" si="44"/>
        <v>0.05</v>
      </c>
      <c r="AO35" s="34">
        <f t="shared" si="44"/>
        <v>0.05</v>
      </c>
      <c r="AP35" s="34">
        <f t="shared" si="44"/>
        <v>0.05</v>
      </c>
      <c r="AQ35" s="34">
        <f t="shared" si="44"/>
        <v>0.05</v>
      </c>
      <c r="AR35" s="34">
        <f t="shared" si="44"/>
        <v>0.05</v>
      </c>
      <c r="AS35" s="34">
        <f t="shared" si="44"/>
        <v>0.05</v>
      </c>
      <c r="AT35" s="34">
        <f t="shared" si="44"/>
        <v>0.05</v>
      </c>
      <c r="AU35" s="34">
        <f t="shared" si="44"/>
        <v>0.05</v>
      </c>
      <c r="AV35" s="34">
        <f t="shared" si="44"/>
        <v>0.05</v>
      </c>
      <c r="AW35" s="34">
        <f t="shared" si="44"/>
        <v>0.05</v>
      </c>
      <c r="AX35" s="34">
        <f t="shared" si="44"/>
        <v>0.05</v>
      </c>
      <c r="AY35" s="34">
        <f t="shared" si="44"/>
        <v>0.05</v>
      </c>
      <c r="AZ35" s="34">
        <f t="shared" si="44"/>
        <v>0.05</v>
      </c>
      <c r="BA35" s="34">
        <f t="shared" si="44"/>
        <v>0.05</v>
      </c>
      <c r="BB35" s="34">
        <f t="shared" si="44"/>
        <v>0.05</v>
      </c>
      <c r="BC35" s="34">
        <f t="shared" si="44"/>
        <v>0.05</v>
      </c>
      <c r="BD35" s="34">
        <f t="shared" si="44"/>
        <v>0.05</v>
      </c>
      <c r="BE35" s="34">
        <f t="shared" si="44"/>
        <v>0.05</v>
      </c>
      <c r="BF35" s="34">
        <f t="shared" si="44"/>
        <v>0.05</v>
      </c>
      <c r="BG35" s="34">
        <f t="shared" si="44"/>
        <v>0.05</v>
      </c>
      <c r="BH35" s="34">
        <f t="shared" si="44"/>
        <v>0.05</v>
      </c>
      <c r="BI35" s="34">
        <f t="shared" si="44"/>
        <v>0.05</v>
      </c>
      <c r="BJ35" s="34">
        <f t="shared" si="44"/>
        <v>0.05</v>
      </c>
      <c r="BK35" s="34">
        <f t="shared" si="44"/>
        <v>0.05</v>
      </c>
      <c r="BL35" s="34">
        <f t="shared" si="44"/>
        <v>0.05</v>
      </c>
      <c r="BM35" s="34">
        <f t="shared" si="44"/>
        <v>0.05</v>
      </c>
      <c r="BN35" s="34">
        <f t="shared" si="44"/>
        <v>0.05</v>
      </c>
      <c r="BO35" s="34">
        <f t="shared" si="44"/>
        <v>0.05</v>
      </c>
      <c r="BP35" s="34">
        <f t="shared" si="44"/>
        <v>0.05</v>
      </c>
      <c r="BQ35" s="34">
        <f t="shared" si="44"/>
        <v>0.05</v>
      </c>
      <c r="BR35" s="34">
        <f t="shared" si="44"/>
        <v>0.05</v>
      </c>
    </row>
    <row r="36" spans="3:70" customFormat="1" x14ac:dyDescent="0.25">
      <c r="C36" s="6" t="s">
        <v>130</v>
      </c>
      <c r="G36" s="33">
        <f>Inputs!F18</f>
        <v>0.05</v>
      </c>
      <c r="H36" s="33">
        <f>Inputs!G18</f>
        <v>0.05</v>
      </c>
      <c r="I36" s="33">
        <f>Inputs!H18</f>
        <v>0.05</v>
      </c>
      <c r="J36" s="33">
        <f>Inputs!I18</f>
        <v>0.05</v>
      </c>
      <c r="T36" s="28"/>
      <c r="W36" s="34">
        <f t="shared" si="45"/>
        <v>0.05</v>
      </c>
      <c r="X36" s="34">
        <f t="shared" si="44"/>
        <v>0.05</v>
      </c>
      <c r="Y36" s="34">
        <f t="shared" si="44"/>
        <v>0.05</v>
      </c>
      <c r="Z36" s="34">
        <f t="shared" si="44"/>
        <v>0.05</v>
      </c>
      <c r="AA36" s="34">
        <f t="shared" si="44"/>
        <v>0.05</v>
      </c>
      <c r="AB36" s="34">
        <f t="shared" si="44"/>
        <v>0.05</v>
      </c>
      <c r="AC36" s="34">
        <f t="shared" si="44"/>
        <v>0.05</v>
      </c>
      <c r="AD36" s="34">
        <f t="shared" si="44"/>
        <v>0.05</v>
      </c>
      <c r="AE36" s="34">
        <f t="shared" si="44"/>
        <v>0.05</v>
      </c>
      <c r="AF36" s="34">
        <f t="shared" si="44"/>
        <v>0.05</v>
      </c>
      <c r="AG36" s="34">
        <f t="shared" si="44"/>
        <v>0.05</v>
      </c>
      <c r="AH36" s="34">
        <f t="shared" si="44"/>
        <v>0.05</v>
      </c>
      <c r="AI36" s="34">
        <f t="shared" si="44"/>
        <v>0.05</v>
      </c>
      <c r="AJ36" s="34">
        <f t="shared" si="44"/>
        <v>0.05</v>
      </c>
      <c r="AK36" s="34">
        <f t="shared" si="44"/>
        <v>0.05</v>
      </c>
      <c r="AL36" s="34">
        <f t="shared" si="44"/>
        <v>0.05</v>
      </c>
      <c r="AM36" s="34">
        <f t="shared" si="44"/>
        <v>0.05</v>
      </c>
      <c r="AN36" s="34">
        <f t="shared" si="44"/>
        <v>0.05</v>
      </c>
      <c r="AO36" s="34">
        <f t="shared" si="44"/>
        <v>0.05</v>
      </c>
      <c r="AP36" s="34">
        <f t="shared" si="44"/>
        <v>0.05</v>
      </c>
      <c r="AQ36" s="34">
        <f t="shared" si="44"/>
        <v>0.05</v>
      </c>
      <c r="AR36" s="34">
        <f t="shared" si="44"/>
        <v>0.05</v>
      </c>
      <c r="AS36" s="34">
        <f t="shared" si="44"/>
        <v>0.05</v>
      </c>
      <c r="AT36" s="34">
        <f t="shared" si="44"/>
        <v>0.05</v>
      </c>
      <c r="AU36" s="34">
        <f t="shared" si="44"/>
        <v>0.05</v>
      </c>
      <c r="AV36" s="34">
        <f t="shared" si="44"/>
        <v>0.05</v>
      </c>
      <c r="AW36" s="34">
        <f t="shared" si="44"/>
        <v>0.05</v>
      </c>
      <c r="AX36" s="34">
        <f t="shared" si="44"/>
        <v>0.05</v>
      </c>
      <c r="AY36" s="34">
        <f t="shared" si="44"/>
        <v>0.05</v>
      </c>
      <c r="AZ36" s="34">
        <f t="shared" si="44"/>
        <v>0.05</v>
      </c>
      <c r="BA36" s="34">
        <f t="shared" si="44"/>
        <v>0.05</v>
      </c>
      <c r="BB36" s="34">
        <f t="shared" si="44"/>
        <v>0.05</v>
      </c>
      <c r="BC36" s="34">
        <f t="shared" si="44"/>
        <v>0.05</v>
      </c>
      <c r="BD36" s="34">
        <f t="shared" si="44"/>
        <v>0.05</v>
      </c>
      <c r="BE36" s="34">
        <f t="shared" si="44"/>
        <v>0.05</v>
      </c>
      <c r="BF36" s="34">
        <f t="shared" si="44"/>
        <v>0.05</v>
      </c>
      <c r="BG36" s="34">
        <f t="shared" si="44"/>
        <v>0.05</v>
      </c>
      <c r="BH36" s="34">
        <f t="shared" si="44"/>
        <v>0.05</v>
      </c>
      <c r="BI36" s="34">
        <f t="shared" si="44"/>
        <v>0.05</v>
      </c>
      <c r="BJ36" s="34">
        <f t="shared" si="44"/>
        <v>0.05</v>
      </c>
      <c r="BK36" s="34">
        <f t="shared" si="44"/>
        <v>0.05</v>
      </c>
      <c r="BL36" s="34">
        <f t="shared" si="44"/>
        <v>0.05</v>
      </c>
      <c r="BM36" s="34">
        <f t="shared" si="44"/>
        <v>0.05</v>
      </c>
      <c r="BN36" s="34">
        <f t="shared" si="44"/>
        <v>0.05</v>
      </c>
      <c r="BO36" s="34">
        <f t="shared" si="44"/>
        <v>0.05</v>
      </c>
      <c r="BP36" s="34">
        <f t="shared" si="44"/>
        <v>0.05</v>
      </c>
      <c r="BQ36" s="34">
        <f t="shared" si="44"/>
        <v>0.05</v>
      </c>
      <c r="BR36" s="34">
        <f t="shared" si="44"/>
        <v>0.05</v>
      </c>
    </row>
    <row r="37" spans="3:70" customFormat="1" x14ac:dyDescent="0.25">
      <c r="C37" s="6" t="s">
        <v>131</v>
      </c>
      <c r="G37" s="33">
        <f>Inputs!F19</f>
        <v>0.05</v>
      </c>
      <c r="H37" s="33">
        <f>Inputs!G19</f>
        <v>0.05</v>
      </c>
      <c r="I37" s="33">
        <f>Inputs!H19</f>
        <v>0.05</v>
      </c>
      <c r="J37" s="33">
        <f>Inputs!I19</f>
        <v>0.05</v>
      </c>
      <c r="T37" s="28"/>
      <c r="W37" s="34">
        <f t="shared" si="45"/>
        <v>0.05</v>
      </c>
      <c r="X37" s="34">
        <f t="shared" si="44"/>
        <v>0.05</v>
      </c>
      <c r="Y37" s="34">
        <f t="shared" si="44"/>
        <v>0.05</v>
      </c>
      <c r="Z37" s="34">
        <f t="shared" si="44"/>
        <v>0.05</v>
      </c>
      <c r="AA37" s="34">
        <f t="shared" si="44"/>
        <v>0.05</v>
      </c>
      <c r="AB37" s="34">
        <f t="shared" si="44"/>
        <v>0.05</v>
      </c>
      <c r="AC37" s="34">
        <f t="shared" si="44"/>
        <v>0.05</v>
      </c>
      <c r="AD37" s="34">
        <f t="shared" si="44"/>
        <v>0.05</v>
      </c>
      <c r="AE37" s="34">
        <f t="shared" si="44"/>
        <v>0.05</v>
      </c>
      <c r="AF37" s="34">
        <f t="shared" si="44"/>
        <v>0.05</v>
      </c>
      <c r="AG37" s="34">
        <f t="shared" si="44"/>
        <v>0.05</v>
      </c>
      <c r="AH37" s="34">
        <f t="shared" si="44"/>
        <v>0.05</v>
      </c>
      <c r="AI37" s="34">
        <f t="shared" si="44"/>
        <v>0.05</v>
      </c>
      <c r="AJ37" s="34">
        <f t="shared" si="44"/>
        <v>0.05</v>
      </c>
      <c r="AK37" s="34">
        <f t="shared" si="44"/>
        <v>0.05</v>
      </c>
      <c r="AL37" s="34">
        <f t="shared" si="44"/>
        <v>0.05</v>
      </c>
      <c r="AM37" s="34">
        <f t="shared" si="44"/>
        <v>0.05</v>
      </c>
      <c r="AN37" s="34">
        <f t="shared" si="44"/>
        <v>0.05</v>
      </c>
      <c r="AO37" s="34">
        <f t="shared" si="44"/>
        <v>0.05</v>
      </c>
      <c r="AP37" s="34">
        <f t="shared" si="44"/>
        <v>0.05</v>
      </c>
      <c r="AQ37" s="34">
        <f t="shared" si="44"/>
        <v>0.05</v>
      </c>
      <c r="AR37" s="34">
        <f t="shared" si="44"/>
        <v>0.05</v>
      </c>
      <c r="AS37" s="34">
        <f t="shared" si="44"/>
        <v>0.05</v>
      </c>
      <c r="AT37" s="34">
        <f t="shared" si="44"/>
        <v>0.05</v>
      </c>
      <c r="AU37" s="34">
        <f t="shared" si="44"/>
        <v>0.05</v>
      </c>
      <c r="AV37" s="34">
        <f t="shared" si="44"/>
        <v>0.05</v>
      </c>
      <c r="AW37" s="34">
        <f t="shared" si="44"/>
        <v>0.05</v>
      </c>
      <c r="AX37" s="34">
        <f t="shared" si="44"/>
        <v>0.05</v>
      </c>
      <c r="AY37" s="34">
        <f t="shared" si="44"/>
        <v>0.05</v>
      </c>
      <c r="AZ37" s="34">
        <f t="shared" si="44"/>
        <v>0.05</v>
      </c>
      <c r="BA37" s="34">
        <f t="shared" si="44"/>
        <v>0.05</v>
      </c>
      <c r="BB37" s="34">
        <f t="shared" si="44"/>
        <v>0.05</v>
      </c>
      <c r="BC37" s="34">
        <f t="shared" si="44"/>
        <v>0.05</v>
      </c>
      <c r="BD37" s="34">
        <f t="shared" si="44"/>
        <v>0.05</v>
      </c>
      <c r="BE37" s="34">
        <f t="shared" si="44"/>
        <v>0.05</v>
      </c>
      <c r="BF37" s="34">
        <f t="shared" si="44"/>
        <v>0.05</v>
      </c>
      <c r="BG37" s="34">
        <f t="shared" si="44"/>
        <v>0.05</v>
      </c>
      <c r="BH37" s="34">
        <f t="shared" si="44"/>
        <v>0.05</v>
      </c>
      <c r="BI37" s="34">
        <f t="shared" si="44"/>
        <v>0.05</v>
      </c>
      <c r="BJ37" s="34">
        <f t="shared" si="44"/>
        <v>0.05</v>
      </c>
      <c r="BK37" s="34">
        <f t="shared" si="44"/>
        <v>0.05</v>
      </c>
      <c r="BL37" s="34">
        <f t="shared" si="44"/>
        <v>0.05</v>
      </c>
      <c r="BM37" s="34">
        <f t="shared" si="44"/>
        <v>0.05</v>
      </c>
      <c r="BN37" s="34">
        <f t="shared" si="44"/>
        <v>0.05</v>
      </c>
      <c r="BO37" s="34">
        <f t="shared" si="44"/>
        <v>0.05</v>
      </c>
      <c r="BP37" s="34">
        <f t="shared" si="44"/>
        <v>0.05</v>
      </c>
      <c r="BQ37" s="34">
        <f t="shared" si="44"/>
        <v>0.05</v>
      </c>
      <c r="BR37" s="34">
        <f t="shared" si="44"/>
        <v>0.05</v>
      </c>
    </row>
    <row r="38" spans="3:70" customFormat="1" x14ac:dyDescent="0.25">
      <c r="C38" s="6" t="s">
        <v>132</v>
      </c>
      <c r="G38" s="33">
        <f>Inputs!F20</f>
        <v>0.05</v>
      </c>
      <c r="H38" s="33">
        <f>Inputs!G20</f>
        <v>0.05</v>
      </c>
      <c r="I38" s="33">
        <f>Inputs!H20</f>
        <v>0.05</v>
      </c>
      <c r="J38" s="33">
        <f>Inputs!I20</f>
        <v>0.05</v>
      </c>
      <c r="T38" s="28"/>
      <c r="W38" s="34">
        <f t="shared" si="45"/>
        <v>0.05</v>
      </c>
      <c r="X38" s="34">
        <f t="shared" si="44"/>
        <v>0.05</v>
      </c>
      <c r="Y38" s="34">
        <f t="shared" si="44"/>
        <v>0.05</v>
      </c>
      <c r="Z38" s="34">
        <f t="shared" si="44"/>
        <v>0.05</v>
      </c>
      <c r="AA38" s="34">
        <f t="shared" si="44"/>
        <v>0.05</v>
      </c>
      <c r="AB38" s="34">
        <f t="shared" si="44"/>
        <v>0.05</v>
      </c>
      <c r="AC38" s="34">
        <f t="shared" si="44"/>
        <v>0.05</v>
      </c>
      <c r="AD38" s="34">
        <f t="shared" si="44"/>
        <v>0.05</v>
      </c>
      <c r="AE38" s="34">
        <f t="shared" si="44"/>
        <v>0.05</v>
      </c>
      <c r="AF38" s="34">
        <f t="shared" si="44"/>
        <v>0.05</v>
      </c>
      <c r="AG38" s="34">
        <f t="shared" si="44"/>
        <v>0.05</v>
      </c>
      <c r="AH38" s="34">
        <f t="shared" si="44"/>
        <v>0.05</v>
      </c>
      <c r="AI38" s="34">
        <f t="shared" si="44"/>
        <v>0.05</v>
      </c>
      <c r="AJ38" s="34">
        <f t="shared" si="44"/>
        <v>0.05</v>
      </c>
      <c r="AK38" s="34">
        <f t="shared" si="44"/>
        <v>0.05</v>
      </c>
      <c r="AL38" s="34">
        <f t="shared" si="44"/>
        <v>0.05</v>
      </c>
      <c r="AM38" s="34">
        <f t="shared" si="44"/>
        <v>0.05</v>
      </c>
      <c r="AN38" s="34">
        <f t="shared" si="44"/>
        <v>0.05</v>
      </c>
      <c r="AO38" s="34">
        <f t="shared" si="44"/>
        <v>0.05</v>
      </c>
      <c r="AP38" s="34">
        <f t="shared" si="44"/>
        <v>0.05</v>
      </c>
      <c r="AQ38" s="34">
        <f t="shared" si="44"/>
        <v>0.05</v>
      </c>
      <c r="AR38" s="34">
        <f t="shared" si="44"/>
        <v>0.05</v>
      </c>
      <c r="AS38" s="34">
        <f t="shared" si="44"/>
        <v>0.05</v>
      </c>
      <c r="AT38" s="34">
        <f t="shared" si="44"/>
        <v>0.05</v>
      </c>
      <c r="AU38" s="34">
        <f t="shared" si="44"/>
        <v>0.05</v>
      </c>
      <c r="AV38" s="34">
        <f t="shared" si="44"/>
        <v>0.05</v>
      </c>
      <c r="AW38" s="34">
        <f t="shared" si="44"/>
        <v>0.05</v>
      </c>
      <c r="AX38" s="34">
        <f t="shared" si="44"/>
        <v>0.05</v>
      </c>
      <c r="AY38" s="34">
        <f t="shared" si="44"/>
        <v>0.05</v>
      </c>
      <c r="AZ38" s="34">
        <f t="shared" si="44"/>
        <v>0.05</v>
      </c>
      <c r="BA38" s="34">
        <f t="shared" si="44"/>
        <v>0.05</v>
      </c>
      <c r="BB38" s="34">
        <f t="shared" si="44"/>
        <v>0.05</v>
      </c>
      <c r="BC38" s="34">
        <f t="shared" si="44"/>
        <v>0.05</v>
      </c>
      <c r="BD38" s="34">
        <f t="shared" si="44"/>
        <v>0.05</v>
      </c>
      <c r="BE38" s="34">
        <f t="shared" si="44"/>
        <v>0.05</v>
      </c>
      <c r="BF38" s="34">
        <f t="shared" si="44"/>
        <v>0.05</v>
      </c>
      <c r="BG38" s="34">
        <f t="shared" si="44"/>
        <v>0.05</v>
      </c>
      <c r="BH38" s="34">
        <f t="shared" si="44"/>
        <v>0.05</v>
      </c>
      <c r="BI38" s="34">
        <f t="shared" si="44"/>
        <v>0.05</v>
      </c>
      <c r="BJ38" s="34">
        <f t="shared" si="44"/>
        <v>0.05</v>
      </c>
      <c r="BK38" s="34">
        <f t="shared" si="44"/>
        <v>0.05</v>
      </c>
      <c r="BL38" s="34">
        <f t="shared" si="44"/>
        <v>0.05</v>
      </c>
      <c r="BM38" s="34">
        <f t="shared" si="44"/>
        <v>0.05</v>
      </c>
      <c r="BN38" s="34">
        <f t="shared" si="44"/>
        <v>0.05</v>
      </c>
      <c r="BO38" s="34">
        <f t="shared" si="44"/>
        <v>0.05</v>
      </c>
      <c r="BP38" s="34">
        <f t="shared" si="44"/>
        <v>0.05</v>
      </c>
      <c r="BQ38" s="34">
        <f t="shared" si="44"/>
        <v>0.05</v>
      </c>
      <c r="BR38" s="34">
        <f t="shared" si="44"/>
        <v>0.05</v>
      </c>
    </row>
    <row r="39" spans="3:70" customFormat="1" x14ac:dyDescent="0.25">
      <c r="T39" s="28"/>
    </row>
    <row r="40" spans="3:70" customFormat="1" x14ac:dyDescent="0.25">
      <c r="C40" s="21" t="s">
        <v>133</v>
      </c>
      <c r="T40" s="28"/>
    </row>
    <row r="41" spans="3:70" customFormat="1" x14ac:dyDescent="0.25">
      <c r="C41" s="6" t="s">
        <v>128</v>
      </c>
      <c r="T41" s="28"/>
      <c r="W41" s="8">
        <f>-W$29*W34</f>
        <v>-375</v>
      </c>
      <c r="X41" s="8">
        <f t="shared" ref="X41:BR45" si="46">-X$29*X34</f>
        <v>-375</v>
      </c>
      <c r="Y41" s="8">
        <f t="shared" si="46"/>
        <v>-375</v>
      </c>
      <c r="Z41" s="8">
        <f t="shared" si="46"/>
        <v>-375</v>
      </c>
      <c r="AA41" s="8">
        <f t="shared" si="46"/>
        <v>-375</v>
      </c>
      <c r="AB41" s="8">
        <f t="shared" si="46"/>
        <v>-375</v>
      </c>
      <c r="AC41" s="8">
        <f t="shared" si="46"/>
        <v>-375</v>
      </c>
      <c r="AD41" s="8">
        <f t="shared" si="46"/>
        <v>-375</v>
      </c>
      <c r="AE41" s="8">
        <f t="shared" si="46"/>
        <v>-375</v>
      </c>
      <c r="AF41" s="8">
        <f t="shared" si="46"/>
        <v>-375</v>
      </c>
      <c r="AG41" s="8">
        <f t="shared" si="46"/>
        <v>-375</v>
      </c>
      <c r="AH41" s="8">
        <f t="shared" si="46"/>
        <v>-375</v>
      </c>
      <c r="AI41" s="8">
        <f t="shared" si="46"/>
        <v>-412.5</v>
      </c>
      <c r="AJ41" s="8">
        <f t="shared" si="46"/>
        <v>-412.5</v>
      </c>
      <c r="AK41" s="8">
        <f t="shared" si="46"/>
        <v>-412.5</v>
      </c>
      <c r="AL41" s="8">
        <f t="shared" si="46"/>
        <v>-412.5</v>
      </c>
      <c r="AM41" s="8">
        <f t="shared" si="46"/>
        <v>-412.5</v>
      </c>
      <c r="AN41" s="8">
        <f t="shared" si="46"/>
        <v>-412.5</v>
      </c>
      <c r="AO41" s="8">
        <f t="shared" si="46"/>
        <v>-412.5</v>
      </c>
      <c r="AP41" s="8">
        <f t="shared" si="46"/>
        <v>-412.5</v>
      </c>
      <c r="AQ41" s="8">
        <f t="shared" si="46"/>
        <v>-412.5</v>
      </c>
      <c r="AR41" s="8">
        <f t="shared" si="46"/>
        <v>-412.5</v>
      </c>
      <c r="AS41" s="8">
        <f t="shared" si="46"/>
        <v>-412.5</v>
      </c>
      <c r="AT41" s="8">
        <f t="shared" si="46"/>
        <v>-412.5</v>
      </c>
      <c r="AU41" s="8">
        <f t="shared" si="46"/>
        <v>-450</v>
      </c>
      <c r="AV41" s="8">
        <f t="shared" si="46"/>
        <v>-450</v>
      </c>
      <c r="AW41" s="8">
        <f t="shared" si="46"/>
        <v>-450</v>
      </c>
      <c r="AX41" s="8">
        <f t="shared" si="46"/>
        <v>-450</v>
      </c>
      <c r="AY41" s="8">
        <f t="shared" si="46"/>
        <v>-450</v>
      </c>
      <c r="AZ41" s="8">
        <f t="shared" si="46"/>
        <v>-450</v>
      </c>
      <c r="BA41" s="8">
        <f t="shared" si="46"/>
        <v>-450</v>
      </c>
      <c r="BB41" s="8">
        <f t="shared" si="46"/>
        <v>-450</v>
      </c>
      <c r="BC41" s="8">
        <f t="shared" si="46"/>
        <v>-450</v>
      </c>
      <c r="BD41" s="8">
        <f t="shared" si="46"/>
        <v>-450</v>
      </c>
      <c r="BE41" s="8">
        <f t="shared" si="46"/>
        <v>-450</v>
      </c>
      <c r="BF41" s="8">
        <f t="shared" si="46"/>
        <v>-450</v>
      </c>
      <c r="BG41" s="8">
        <f t="shared" si="46"/>
        <v>-487.5</v>
      </c>
      <c r="BH41" s="8">
        <f t="shared" si="46"/>
        <v>-487.5</v>
      </c>
      <c r="BI41" s="8">
        <f t="shared" si="46"/>
        <v>-487.5</v>
      </c>
      <c r="BJ41" s="8">
        <f t="shared" si="46"/>
        <v>-487.5</v>
      </c>
      <c r="BK41" s="8">
        <f t="shared" si="46"/>
        <v>-487.5</v>
      </c>
      <c r="BL41" s="8">
        <f t="shared" si="46"/>
        <v>-487.5</v>
      </c>
      <c r="BM41" s="8">
        <f t="shared" si="46"/>
        <v>-487.5</v>
      </c>
      <c r="BN41" s="8">
        <f t="shared" si="46"/>
        <v>-487.5</v>
      </c>
      <c r="BO41" s="8">
        <f t="shared" si="46"/>
        <v>-487.5</v>
      </c>
      <c r="BP41" s="8">
        <f t="shared" si="46"/>
        <v>-487.5</v>
      </c>
      <c r="BQ41" s="8">
        <f t="shared" si="46"/>
        <v>-487.5</v>
      </c>
      <c r="BR41" s="8">
        <f t="shared" si="46"/>
        <v>-487.5</v>
      </c>
    </row>
    <row r="42" spans="3:70" customFormat="1" x14ac:dyDescent="0.25">
      <c r="C42" s="6" t="s">
        <v>129</v>
      </c>
      <c r="T42" s="28"/>
      <c r="W42" s="8">
        <f t="shared" ref="W42:AL45" si="47">-W$29*W35</f>
        <v>-375</v>
      </c>
      <c r="X42" s="8">
        <f t="shared" si="47"/>
        <v>-375</v>
      </c>
      <c r="Y42" s="8">
        <f t="shared" si="47"/>
        <v>-375</v>
      </c>
      <c r="Z42" s="8">
        <f t="shared" si="47"/>
        <v>-375</v>
      </c>
      <c r="AA42" s="8">
        <f t="shared" si="47"/>
        <v>-375</v>
      </c>
      <c r="AB42" s="8">
        <f t="shared" si="47"/>
        <v>-375</v>
      </c>
      <c r="AC42" s="8">
        <f t="shared" si="47"/>
        <v>-375</v>
      </c>
      <c r="AD42" s="8">
        <f t="shared" si="47"/>
        <v>-375</v>
      </c>
      <c r="AE42" s="8">
        <f t="shared" si="47"/>
        <v>-375</v>
      </c>
      <c r="AF42" s="8">
        <f t="shared" si="47"/>
        <v>-375</v>
      </c>
      <c r="AG42" s="8">
        <f t="shared" si="47"/>
        <v>-375</v>
      </c>
      <c r="AH42" s="8">
        <f t="shared" si="47"/>
        <v>-375</v>
      </c>
      <c r="AI42" s="8">
        <f t="shared" si="47"/>
        <v>-412.5</v>
      </c>
      <c r="AJ42" s="8">
        <f t="shared" si="47"/>
        <v>-412.5</v>
      </c>
      <c r="AK42" s="8">
        <f t="shared" si="47"/>
        <v>-412.5</v>
      </c>
      <c r="AL42" s="8">
        <f t="shared" si="47"/>
        <v>-412.5</v>
      </c>
      <c r="AM42" s="8">
        <f t="shared" si="46"/>
        <v>-412.5</v>
      </c>
      <c r="AN42" s="8">
        <f t="shared" si="46"/>
        <v>-412.5</v>
      </c>
      <c r="AO42" s="8">
        <f t="shared" si="46"/>
        <v>-412.5</v>
      </c>
      <c r="AP42" s="8">
        <f t="shared" si="46"/>
        <v>-412.5</v>
      </c>
      <c r="AQ42" s="8">
        <f t="shared" si="46"/>
        <v>-412.5</v>
      </c>
      <c r="AR42" s="8">
        <f t="shared" si="46"/>
        <v>-412.5</v>
      </c>
      <c r="AS42" s="8">
        <f t="shared" si="46"/>
        <v>-412.5</v>
      </c>
      <c r="AT42" s="8">
        <f t="shared" si="46"/>
        <v>-412.5</v>
      </c>
      <c r="AU42" s="8">
        <f t="shared" si="46"/>
        <v>-450</v>
      </c>
      <c r="AV42" s="8">
        <f t="shared" si="46"/>
        <v>-450</v>
      </c>
      <c r="AW42" s="8">
        <f t="shared" si="46"/>
        <v>-450</v>
      </c>
      <c r="AX42" s="8">
        <f t="shared" si="46"/>
        <v>-450</v>
      </c>
      <c r="AY42" s="8">
        <f t="shared" si="46"/>
        <v>-450</v>
      </c>
      <c r="AZ42" s="8">
        <f t="shared" si="46"/>
        <v>-450</v>
      </c>
      <c r="BA42" s="8">
        <f t="shared" si="46"/>
        <v>-450</v>
      </c>
      <c r="BB42" s="8">
        <f t="shared" si="46"/>
        <v>-450</v>
      </c>
      <c r="BC42" s="8">
        <f t="shared" si="46"/>
        <v>-450</v>
      </c>
      <c r="BD42" s="8">
        <f t="shared" si="46"/>
        <v>-450</v>
      </c>
      <c r="BE42" s="8">
        <f t="shared" si="46"/>
        <v>-450</v>
      </c>
      <c r="BF42" s="8">
        <f t="shared" si="46"/>
        <v>-450</v>
      </c>
      <c r="BG42" s="8">
        <f t="shared" si="46"/>
        <v>-487.5</v>
      </c>
      <c r="BH42" s="8">
        <f t="shared" si="46"/>
        <v>-487.5</v>
      </c>
      <c r="BI42" s="8">
        <f t="shared" si="46"/>
        <v>-487.5</v>
      </c>
      <c r="BJ42" s="8">
        <f t="shared" si="46"/>
        <v>-487.5</v>
      </c>
      <c r="BK42" s="8">
        <f t="shared" si="46"/>
        <v>-487.5</v>
      </c>
      <c r="BL42" s="8">
        <f t="shared" si="46"/>
        <v>-487.5</v>
      </c>
      <c r="BM42" s="8">
        <f t="shared" si="46"/>
        <v>-487.5</v>
      </c>
      <c r="BN42" s="8">
        <f t="shared" si="46"/>
        <v>-487.5</v>
      </c>
      <c r="BO42" s="8">
        <f t="shared" si="46"/>
        <v>-487.5</v>
      </c>
      <c r="BP42" s="8">
        <f t="shared" si="46"/>
        <v>-487.5</v>
      </c>
      <c r="BQ42" s="8">
        <f t="shared" si="46"/>
        <v>-487.5</v>
      </c>
      <c r="BR42" s="8">
        <f t="shared" si="46"/>
        <v>-487.5</v>
      </c>
    </row>
    <row r="43" spans="3:70" customFormat="1" x14ac:dyDescent="0.25">
      <c r="C43" s="6" t="s">
        <v>130</v>
      </c>
      <c r="T43" s="28"/>
      <c r="W43" s="8">
        <f t="shared" si="47"/>
        <v>-375</v>
      </c>
      <c r="X43" s="8">
        <f t="shared" si="46"/>
        <v>-375</v>
      </c>
      <c r="Y43" s="8">
        <f t="shared" si="46"/>
        <v>-375</v>
      </c>
      <c r="Z43" s="8">
        <f t="shared" si="46"/>
        <v>-375</v>
      </c>
      <c r="AA43" s="8">
        <f t="shared" si="46"/>
        <v>-375</v>
      </c>
      <c r="AB43" s="8">
        <f t="shared" si="46"/>
        <v>-375</v>
      </c>
      <c r="AC43" s="8">
        <f t="shared" si="46"/>
        <v>-375</v>
      </c>
      <c r="AD43" s="8">
        <f t="shared" si="46"/>
        <v>-375</v>
      </c>
      <c r="AE43" s="8">
        <f t="shared" si="46"/>
        <v>-375</v>
      </c>
      <c r="AF43" s="8">
        <f t="shared" si="46"/>
        <v>-375</v>
      </c>
      <c r="AG43" s="8">
        <f t="shared" si="46"/>
        <v>-375</v>
      </c>
      <c r="AH43" s="8">
        <f t="shared" si="46"/>
        <v>-375</v>
      </c>
      <c r="AI43" s="8">
        <f t="shared" si="46"/>
        <v>-412.5</v>
      </c>
      <c r="AJ43" s="8">
        <f t="shared" si="46"/>
        <v>-412.5</v>
      </c>
      <c r="AK43" s="8">
        <f t="shared" si="46"/>
        <v>-412.5</v>
      </c>
      <c r="AL43" s="8">
        <f t="shared" si="46"/>
        <v>-412.5</v>
      </c>
      <c r="AM43" s="8">
        <f t="shared" si="46"/>
        <v>-412.5</v>
      </c>
      <c r="AN43" s="8">
        <f t="shared" si="46"/>
        <v>-412.5</v>
      </c>
      <c r="AO43" s="8">
        <f t="shared" si="46"/>
        <v>-412.5</v>
      </c>
      <c r="AP43" s="8">
        <f t="shared" si="46"/>
        <v>-412.5</v>
      </c>
      <c r="AQ43" s="8">
        <f t="shared" si="46"/>
        <v>-412.5</v>
      </c>
      <c r="AR43" s="8">
        <f t="shared" si="46"/>
        <v>-412.5</v>
      </c>
      <c r="AS43" s="8">
        <f t="shared" si="46"/>
        <v>-412.5</v>
      </c>
      <c r="AT43" s="8">
        <f t="shared" si="46"/>
        <v>-412.5</v>
      </c>
      <c r="AU43" s="8">
        <f t="shared" si="46"/>
        <v>-450</v>
      </c>
      <c r="AV43" s="8">
        <f t="shared" si="46"/>
        <v>-450</v>
      </c>
      <c r="AW43" s="8">
        <f t="shared" si="46"/>
        <v>-450</v>
      </c>
      <c r="AX43" s="8">
        <f t="shared" si="46"/>
        <v>-450</v>
      </c>
      <c r="AY43" s="8">
        <f t="shared" si="46"/>
        <v>-450</v>
      </c>
      <c r="AZ43" s="8">
        <f t="shared" si="46"/>
        <v>-450</v>
      </c>
      <c r="BA43" s="8">
        <f t="shared" si="46"/>
        <v>-450</v>
      </c>
      <c r="BB43" s="8">
        <f t="shared" si="46"/>
        <v>-450</v>
      </c>
      <c r="BC43" s="8">
        <f t="shared" si="46"/>
        <v>-450</v>
      </c>
      <c r="BD43" s="8">
        <f t="shared" si="46"/>
        <v>-450</v>
      </c>
      <c r="BE43" s="8">
        <f t="shared" si="46"/>
        <v>-450</v>
      </c>
      <c r="BF43" s="8">
        <f t="shared" si="46"/>
        <v>-450</v>
      </c>
      <c r="BG43" s="8">
        <f t="shared" si="46"/>
        <v>-487.5</v>
      </c>
      <c r="BH43" s="8">
        <f t="shared" si="46"/>
        <v>-487.5</v>
      </c>
      <c r="BI43" s="8">
        <f t="shared" si="46"/>
        <v>-487.5</v>
      </c>
      <c r="BJ43" s="8">
        <f t="shared" si="46"/>
        <v>-487.5</v>
      </c>
      <c r="BK43" s="8">
        <f t="shared" si="46"/>
        <v>-487.5</v>
      </c>
      <c r="BL43" s="8">
        <f t="shared" si="46"/>
        <v>-487.5</v>
      </c>
      <c r="BM43" s="8">
        <f t="shared" si="46"/>
        <v>-487.5</v>
      </c>
      <c r="BN43" s="8">
        <f t="shared" si="46"/>
        <v>-487.5</v>
      </c>
      <c r="BO43" s="8">
        <f t="shared" si="46"/>
        <v>-487.5</v>
      </c>
      <c r="BP43" s="8">
        <f t="shared" si="46"/>
        <v>-487.5</v>
      </c>
      <c r="BQ43" s="8">
        <f t="shared" si="46"/>
        <v>-487.5</v>
      </c>
      <c r="BR43" s="8">
        <f t="shared" si="46"/>
        <v>-487.5</v>
      </c>
    </row>
    <row r="44" spans="3:70" customFormat="1" x14ac:dyDescent="0.25">
      <c r="C44" s="6" t="s">
        <v>131</v>
      </c>
      <c r="T44" s="28"/>
      <c r="W44" s="8">
        <f t="shared" si="47"/>
        <v>-375</v>
      </c>
      <c r="X44" s="8">
        <f t="shared" si="46"/>
        <v>-375</v>
      </c>
      <c r="Y44" s="8">
        <f t="shared" si="46"/>
        <v>-375</v>
      </c>
      <c r="Z44" s="8">
        <f t="shared" si="46"/>
        <v>-375</v>
      </c>
      <c r="AA44" s="8">
        <f t="shared" si="46"/>
        <v>-375</v>
      </c>
      <c r="AB44" s="8">
        <f t="shared" si="46"/>
        <v>-375</v>
      </c>
      <c r="AC44" s="8">
        <f t="shared" si="46"/>
        <v>-375</v>
      </c>
      <c r="AD44" s="8">
        <f t="shared" si="46"/>
        <v>-375</v>
      </c>
      <c r="AE44" s="8">
        <f t="shared" si="46"/>
        <v>-375</v>
      </c>
      <c r="AF44" s="8">
        <f t="shared" si="46"/>
        <v>-375</v>
      </c>
      <c r="AG44" s="8">
        <f t="shared" si="46"/>
        <v>-375</v>
      </c>
      <c r="AH44" s="8">
        <f t="shared" si="46"/>
        <v>-375</v>
      </c>
      <c r="AI44" s="8">
        <f t="shared" si="46"/>
        <v>-412.5</v>
      </c>
      <c r="AJ44" s="8">
        <f t="shared" si="46"/>
        <v>-412.5</v>
      </c>
      <c r="AK44" s="8">
        <f t="shared" si="46"/>
        <v>-412.5</v>
      </c>
      <c r="AL44" s="8">
        <f t="shared" si="46"/>
        <v>-412.5</v>
      </c>
      <c r="AM44" s="8">
        <f t="shared" si="46"/>
        <v>-412.5</v>
      </c>
      <c r="AN44" s="8">
        <f t="shared" si="46"/>
        <v>-412.5</v>
      </c>
      <c r="AO44" s="8">
        <f t="shared" si="46"/>
        <v>-412.5</v>
      </c>
      <c r="AP44" s="8">
        <f t="shared" si="46"/>
        <v>-412.5</v>
      </c>
      <c r="AQ44" s="8">
        <f t="shared" si="46"/>
        <v>-412.5</v>
      </c>
      <c r="AR44" s="8">
        <f t="shared" si="46"/>
        <v>-412.5</v>
      </c>
      <c r="AS44" s="8">
        <f t="shared" si="46"/>
        <v>-412.5</v>
      </c>
      <c r="AT44" s="8">
        <f t="shared" si="46"/>
        <v>-412.5</v>
      </c>
      <c r="AU44" s="8">
        <f t="shared" si="46"/>
        <v>-450</v>
      </c>
      <c r="AV44" s="8">
        <f t="shared" si="46"/>
        <v>-450</v>
      </c>
      <c r="AW44" s="8">
        <f t="shared" si="46"/>
        <v>-450</v>
      </c>
      <c r="AX44" s="8">
        <f t="shared" si="46"/>
        <v>-450</v>
      </c>
      <c r="AY44" s="8">
        <f t="shared" si="46"/>
        <v>-450</v>
      </c>
      <c r="AZ44" s="8">
        <f t="shared" si="46"/>
        <v>-450</v>
      </c>
      <c r="BA44" s="8">
        <f t="shared" si="46"/>
        <v>-450</v>
      </c>
      <c r="BB44" s="8">
        <f t="shared" si="46"/>
        <v>-450</v>
      </c>
      <c r="BC44" s="8">
        <f t="shared" si="46"/>
        <v>-450</v>
      </c>
      <c r="BD44" s="8">
        <f t="shared" si="46"/>
        <v>-450</v>
      </c>
      <c r="BE44" s="8">
        <f t="shared" si="46"/>
        <v>-450</v>
      </c>
      <c r="BF44" s="8">
        <f t="shared" si="46"/>
        <v>-450</v>
      </c>
      <c r="BG44" s="8">
        <f t="shared" si="46"/>
        <v>-487.5</v>
      </c>
      <c r="BH44" s="8">
        <f t="shared" si="46"/>
        <v>-487.5</v>
      </c>
      <c r="BI44" s="8">
        <f t="shared" si="46"/>
        <v>-487.5</v>
      </c>
      <c r="BJ44" s="8">
        <f t="shared" si="46"/>
        <v>-487.5</v>
      </c>
      <c r="BK44" s="8">
        <f t="shared" si="46"/>
        <v>-487.5</v>
      </c>
      <c r="BL44" s="8">
        <f t="shared" si="46"/>
        <v>-487.5</v>
      </c>
      <c r="BM44" s="8">
        <f t="shared" si="46"/>
        <v>-487.5</v>
      </c>
      <c r="BN44" s="8">
        <f t="shared" si="46"/>
        <v>-487.5</v>
      </c>
      <c r="BO44" s="8">
        <f t="shared" si="46"/>
        <v>-487.5</v>
      </c>
      <c r="BP44" s="8">
        <f t="shared" si="46"/>
        <v>-487.5</v>
      </c>
      <c r="BQ44" s="8">
        <f t="shared" si="46"/>
        <v>-487.5</v>
      </c>
      <c r="BR44" s="8">
        <f t="shared" si="46"/>
        <v>-487.5</v>
      </c>
    </row>
    <row r="45" spans="3:70" customFormat="1" x14ac:dyDescent="0.25">
      <c r="C45" s="6" t="s">
        <v>132</v>
      </c>
      <c r="T45" s="28"/>
      <c r="W45" s="8">
        <f t="shared" si="47"/>
        <v>-375</v>
      </c>
      <c r="X45" s="8">
        <f t="shared" si="46"/>
        <v>-375</v>
      </c>
      <c r="Y45" s="8">
        <f t="shared" si="46"/>
        <v>-375</v>
      </c>
      <c r="Z45" s="8">
        <f t="shared" si="46"/>
        <v>-375</v>
      </c>
      <c r="AA45" s="8">
        <f t="shared" si="46"/>
        <v>-375</v>
      </c>
      <c r="AB45" s="8">
        <f t="shared" si="46"/>
        <v>-375</v>
      </c>
      <c r="AC45" s="8">
        <f t="shared" si="46"/>
        <v>-375</v>
      </c>
      <c r="AD45" s="8">
        <f t="shared" si="46"/>
        <v>-375</v>
      </c>
      <c r="AE45" s="8">
        <f t="shared" si="46"/>
        <v>-375</v>
      </c>
      <c r="AF45" s="8">
        <f t="shared" si="46"/>
        <v>-375</v>
      </c>
      <c r="AG45" s="8">
        <f t="shared" si="46"/>
        <v>-375</v>
      </c>
      <c r="AH45" s="8">
        <f t="shared" si="46"/>
        <v>-375</v>
      </c>
      <c r="AI45" s="8">
        <f t="shared" si="46"/>
        <v>-412.5</v>
      </c>
      <c r="AJ45" s="8">
        <f t="shared" si="46"/>
        <v>-412.5</v>
      </c>
      <c r="AK45" s="8">
        <f t="shared" si="46"/>
        <v>-412.5</v>
      </c>
      <c r="AL45" s="8">
        <f t="shared" si="46"/>
        <v>-412.5</v>
      </c>
      <c r="AM45" s="8">
        <f t="shared" si="46"/>
        <v>-412.5</v>
      </c>
      <c r="AN45" s="8">
        <f t="shared" si="46"/>
        <v>-412.5</v>
      </c>
      <c r="AO45" s="8">
        <f t="shared" si="46"/>
        <v>-412.5</v>
      </c>
      <c r="AP45" s="8">
        <f t="shared" si="46"/>
        <v>-412.5</v>
      </c>
      <c r="AQ45" s="8">
        <f t="shared" si="46"/>
        <v>-412.5</v>
      </c>
      <c r="AR45" s="8">
        <f t="shared" si="46"/>
        <v>-412.5</v>
      </c>
      <c r="AS45" s="8">
        <f t="shared" si="46"/>
        <v>-412.5</v>
      </c>
      <c r="AT45" s="8">
        <f t="shared" si="46"/>
        <v>-412.5</v>
      </c>
      <c r="AU45" s="8">
        <f t="shared" si="46"/>
        <v>-450</v>
      </c>
      <c r="AV45" s="8">
        <f t="shared" si="46"/>
        <v>-450</v>
      </c>
      <c r="AW45" s="8">
        <f t="shared" si="46"/>
        <v>-450</v>
      </c>
      <c r="AX45" s="8">
        <f t="shared" si="46"/>
        <v>-450</v>
      </c>
      <c r="AY45" s="8">
        <f t="shared" si="46"/>
        <v>-450</v>
      </c>
      <c r="AZ45" s="8">
        <f t="shared" si="46"/>
        <v>-450</v>
      </c>
      <c r="BA45" s="8">
        <f t="shared" si="46"/>
        <v>-450</v>
      </c>
      <c r="BB45" s="8">
        <f t="shared" si="46"/>
        <v>-450</v>
      </c>
      <c r="BC45" s="8">
        <f t="shared" si="46"/>
        <v>-450</v>
      </c>
      <c r="BD45" s="8">
        <f t="shared" si="46"/>
        <v>-450</v>
      </c>
      <c r="BE45" s="8">
        <f t="shared" si="46"/>
        <v>-450</v>
      </c>
      <c r="BF45" s="8">
        <f t="shared" si="46"/>
        <v>-450</v>
      </c>
      <c r="BG45" s="8">
        <f t="shared" si="46"/>
        <v>-487.5</v>
      </c>
      <c r="BH45" s="8">
        <f t="shared" si="46"/>
        <v>-487.5</v>
      </c>
      <c r="BI45" s="8">
        <f t="shared" si="46"/>
        <v>-487.5</v>
      </c>
      <c r="BJ45" s="8">
        <f t="shared" si="46"/>
        <v>-487.5</v>
      </c>
      <c r="BK45" s="8">
        <f t="shared" si="46"/>
        <v>-487.5</v>
      </c>
      <c r="BL45" s="8">
        <f t="shared" si="46"/>
        <v>-487.5</v>
      </c>
      <c r="BM45" s="8">
        <f t="shared" si="46"/>
        <v>-487.5</v>
      </c>
      <c r="BN45" s="8">
        <f t="shared" si="46"/>
        <v>-487.5</v>
      </c>
      <c r="BO45" s="8">
        <f t="shared" si="46"/>
        <v>-487.5</v>
      </c>
      <c r="BP45" s="8">
        <f t="shared" si="46"/>
        <v>-487.5</v>
      </c>
      <c r="BQ45" s="8">
        <f t="shared" si="46"/>
        <v>-487.5</v>
      </c>
      <c r="BR45" s="8">
        <f t="shared" si="46"/>
        <v>-487.5</v>
      </c>
    </row>
    <row r="46" spans="3:70" customFormat="1" x14ac:dyDescent="0.25">
      <c r="C46" s="21" t="s">
        <v>134</v>
      </c>
      <c r="T46" s="28"/>
      <c r="W46" s="15">
        <f>SUM(W41:W45)</f>
        <v>-1875</v>
      </c>
      <c r="X46" s="15">
        <f t="shared" ref="X46:BR46" si="48">SUM(X41:X45)</f>
        <v>-1875</v>
      </c>
      <c r="Y46" s="15">
        <f t="shared" si="48"/>
        <v>-1875</v>
      </c>
      <c r="Z46" s="15">
        <f t="shared" si="48"/>
        <v>-1875</v>
      </c>
      <c r="AA46" s="15">
        <f t="shared" si="48"/>
        <v>-1875</v>
      </c>
      <c r="AB46" s="15">
        <f t="shared" si="48"/>
        <v>-1875</v>
      </c>
      <c r="AC46" s="15">
        <f t="shared" si="48"/>
        <v>-1875</v>
      </c>
      <c r="AD46" s="15">
        <f t="shared" si="48"/>
        <v>-1875</v>
      </c>
      <c r="AE46" s="15">
        <f t="shared" si="48"/>
        <v>-1875</v>
      </c>
      <c r="AF46" s="15">
        <f t="shared" si="48"/>
        <v>-1875</v>
      </c>
      <c r="AG46" s="15">
        <f t="shared" si="48"/>
        <v>-1875</v>
      </c>
      <c r="AH46" s="15">
        <f t="shared" si="48"/>
        <v>-1875</v>
      </c>
      <c r="AI46" s="15">
        <f t="shared" si="48"/>
        <v>-2062.5</v>
      </c>
      <c r="AJ46" s="15">
        <f t="shared" si="48"/>
        <v>-2062.5</v>
      </c>
      <c r="AK46" s="15">
        <f t="shared" si="48"/>
        <v>-2062.5</v>
      </c>
      <c r="AL46" s="15">
        <f t="shared" si="48"/>
        <v>-2062.5</v>
      </c>
      <c r="AM46" s="15">
        <f t="shared" si="48"/>
        <v>-2062.5</v>
      </c>
      <c r="AN46" s="15">
        <f t="shared" si="48"/>
        <v>-2062.5</v>
      </c>
      <c r="AO46" s="15">
        <f t="shared" si="48"/>
        <v>-2062.5</v>
      </c>
      <c r="AP46" s="15">
        <f t="shared" si="48"/>
        <v>-2062.5</v>
      </c>
      <c r="AQ46" s="15">
        <f t="shared" si="48"/>
        <v>-2062.5</v>
      </c>
      <c r="AR46" s="15">
        <f t="shared" si="48"/>
        <v>-2062.5</v>
      </c>
      <c r="AS46" s="15">
        <f t="shared" si="48"/>
        <v>-2062.5</v>
      </c>
      <c r="AT46" s="15">
        <f t="shared" si="48"/>
        <v>-2062.5</v>
      </c>
      <c r="AU46" s="15">
        <f t="shared" si="48"/>
        <v>-2250</v>
      </c>
      <c r="AV46" s="15">
        <f t="shared" si="48"/>
        <v>-2250</v>
      </c>
      <c r="AW46" s="15">
        <f t="shared" si="48"/>
        <v>-2250</v>
      </c>
      <c r="AX46" s="15">
        <f t="shared" si="48"/>
        <v>-2250</v>
      </c>
      <c r="AY46" s="15">
        <f t="shared" si="48"/>
        <v>-2250</v>
      </c>
      <c r="AZ46" s="15">
        <f t="shared" si="48"/>
        <v>-2250</v>
      </c>
      <c r="BA46" s="15">
        <f t="shared" si="48"/>
        <v>-2250</v>
      </c>
      <c r="BB46" s="15">
        <f t="shared" si="48"/>
        <v>-2250</v>
      </c>
      <c r="BC46" s="15">
        <f t="shared" si="48"/>
        <v>-2250</v>
      </c>
      <c r="BD46" s="15">
        <f t="shared" si="48"/>
        <v>-2250</v>
      </c>
      <c r="BE46" s="15">
        <f t="shared" si="48"/>
        <v>-2250</v>
      </c>
      <c r="BF46" s="15">
        <f t="shared" si="48"/>
        <v>-2250</v>
      </c>
      <c r="BG46" s="15">
        <f t="shared" si="48"/>
        <v>-2437.5</v>
      </c>
      <c r="BH46" s="15">
        <f t="shared" si="48"/>
        <v>-2437.5</v>
      </c>
      <c r="BI46" s="15">
        <f t="shared" si="48"/>
        <v>-2437.5</v>
      </c>
      <c r="BJ46" s="15">
        <f t="shared" si="48"/>
        <v>-2437.5</v>
      </c>
      <c r="BK46" s="15">
        <f t="shared" si="48"/>
        <v>-2437.5</v>
      </c>
      <c r="BL46" s="15">
        <f t="shared" si="48"/>
        <v>-2437.5</v>
      </c>
      <c r="BM46" s="15">
        <f t="shared" si="48"/>
        <v>-2437.5</v>
      </c>
      <c r="BN46" s="15">
        <f t="shared" si="48"/>
        <v>-2437.5</v>
      </c>
      <c r="BO46" s="15">
        <f t="shared" si="48"/>
        <v>-2437.5</v>
      </c>
      <c r="BP46" s="15">
        <f t="shared" si="48"/>
        <v>-2437.5</v>
      </c>
      <c r="BQ46" s="15">
        <f t="shared" si="48"/>
        <v>-2437.5</v>
      </c>
      <c r="BR46" s="15">
        <f t="shared" si="48"/>
        <v>-2437.5</v>
      </c>
    </row>
    <row r="47" spans="3:70" customFormat="1" x14ac:dyDescent="0.25">
      <c r="T47" s="28"/>
    </row>
    <row r="48" spans="3:70" s="20" customFormat="1" x14ac:dyDescent="0.25">
      <c r="C48" s="20" t="s">
        <v>135</v>
      </c>
      <c r="T48" s="27"/>
    </row>
    <row r="49" spans="3:70" customFormat="1" x14ac:dyDescent="0.25">
      <c r="T49" s="28"/>
    </row>
    <row r="50" spans="3:70" customFormat="1" x14ac:dyDescent="0.25">
      <c r="C50" s="32" t="s">
        <v>142</v>
      </c>
      <c r="T50" s="28"/>
    </row>
    <row r="51" spans="3:70" customFormat="1" x14ac:dyDescent="0.25">
      <c r="C51" s="6" t="s">
        <v>137</v>
      </c>
      <c r="G51" s="33">
        <f>Inputs!F22</f>
        <v>0.01</v>
      </c>
      <c r="H51" s="33">
        <f>Inputs!G22</f>
        <v>0.01</v>
      </c>
      <c r="I51" s="33">
        <f>Inputs!H22</f>
        <v>0.01</v>
      </c>
      <c r="J51" s="33">
        <f>Inputs!I22</f>
        <v>0.01</v>
      </c>
      <c r="T51" s="28"/>
      <c r="W51" s="34">
        <f>INDEX($G51:$J51,MATCH(W$4,$G$4:$J$4,0))</f>
        <v>0.01</v>
      </c>
      <c r="X51" s="34">
        <f t="shared" ref="X51:BR53" si="49">INDEX($G51:$J51,MATCH(X$4,$G$4:$J$4,0))</f>
        <v>0.01</v>
      </c>
      <c r="Y51" s="34">
        <f t="shared" si="49"/>
        <v>0.01</v>
      </c>
      <c r="Z51" s="34">
        <f t="shared" si="49"/>
        <v>0.01</v>
      </c>
      <c r="AA51" s="34">
        <f t="shared" si="49"/>
        <v>0.01</v>
      </c>
      <c r="AB51" s="34">
        <f t="shared" si="49"/>
        <v>0.01</v>
      </c>
      <c r="AC51" s="34">
        <f t="shared" si="49"/>
        <v>0.01</v>
      </c>
      <c r="AD51" s="34">
        <f t="shared" si="49"/>
        <v>0.01</v>
      </c>
      <c r="AE51" s="34">
        <f t="shared" si="49"/>
        <v>0.01</v>
      </c>
      <c r="AF51" s="34">
        <f t="shared" si="49"/>
        <v>0.01</v>
      </c>
      <c r="AG51" s="34">
        <f t="shared" si="49"/>
        <v>0.01</v>
      </c>
      <c r="AH51" s="34">
        <f t="shared" si="49"/>
        <v>0.01</v>
      </c>
      <c r="AI51" s="34">
        <f t="shared" si="49"/>
        <v>0.01</v>
      </c>
      <c r="AJ51" s="34">
        <f t="shared" si="49"/>
        <v>0.01</v>
      </c>
      <c r="AK51" s="34">
        <f t="shared" si="49"/>
        <v>0.01</v>
      </c>
      <c r="AL51" s="34">
        <f t="shared" si="49"/>
        <v>0.01</v>
      </c>
      <c r="AM51" s="34">
        <f t="shared" si="49"/>
        <v>0.01</v>
      </c>
      <c r="AN51" s="34">
        <f t="shared" si="49"/>
        <v>0.01</v>
      </c>
      <c r="AO51" s="34">
        <f t="shared" si="49"/>
        <v>0.01</v>
      </c>
      <c r="AP51" s="34">
        <f t="shared" si="49"/>
        <v>0.01</v>
      </c>
      <c r="AQ51" s="34">
        <f t="shared" si="49"/>
        <v>0.01</v>
      </c>
      <c r="AR51" s="34">
        <f t="shared" si="49"/>
        <v>0.01</v>
      </c>
      <c r="AS51" s="34">
        <f t="shared" si="49"/>
        <v>0.01</v>
      </c>
      <c r="AT51" s="34">
        <f t="shared" si="49"/>
        <v>0.01</v>
      </c>
      <c r="AU51" s="34">
        <f t="shared" si="49"/>
        <v>0.01</v>
      </c>
      <c r="AV51" s="34">
        <f t="shared" si="49"/>
        <v>0.01</v>
      </c>
      <c r="AW51" s="34">
        <f t="shared" si="49"/>
        <v>0.01</v>
      </c>
      <c r="AX51" s="34">
        <f t="shared" si="49"/>
        <v>0.01</v>
      </c>
      <c r="AY51" s="34">
        <f t="shared" si="49"/>
        <v>0.01</v>
      </c>
      <c r="AZ51" s="34">
        <f t="shared" si="49"/>
        <v>0.01</v>
      </c>
      <c r="BA51" s="34">
        <f t="shared" si="49"/>
        <v>0.01</v>
      </c>
      <c r="BB51" s="34">
        <f t="shared" si="49"/>
        <v>0.01</v>
      </c>
      <c r="BC51" s="34">
        <f t="shared" si="49"/>
        <v>0.01</v>
      </c>
      <c r="BD51" s="34">
        <f t="shared" si="49"/>
        <v>0.01</v>
      </c>
      <c r="BE51" s="34">
        <f t="shared" si="49"/>
        <v>0.01</v>
      </c>
      <c r="BF51" s="34">
        <f t="shared" si="49"/>
        <v>0.01</v>
      </c>
      <c r="BG51" s="34">
        <f t="shared" si="49"/>
        <v>0.01</v>
      </c>
      <c r="BH51" s="34">
        <f t="shared" si="49"/>
        <v>0.01</v>
      </c>
      <c r="BI51" s="34">
        <f t="shared" si="49"/>
        <v>0.01</v>
      </c>
      <c r="BJ51" s="34">
        <f t="shared" si="49"/>
        <v>0.01</v>
      </c>
      <c r="BK51" s="34">
        <f t="shared" si="49"/>
        <v>0.01</v>
      </c>
      <c r="BL51" s="34">
        <f t="shared" si="49"/>
        <v>0.01</v>
      </c>
      <c r="BM51" s="34">
        <f t="shared" si="49"/>
        <v>0.01</v>
      </c>
      <c r="BN51" s="34">
        <f t="shared" si="49"/>
        <v>0.01</v>
      </c>
      <c r="BO51" s="34">
        <f t="shared" si="49"/>
        <v>0.01</v>
      </c>
      <c r="BP51" s="34">
        <f t="shared" si="49"/>
        <v>0.01</v>
      </c>
      <c r="BQ51" s="34">
        <f t="shared" si="49"/>
        <v>0.01</v>
      </c>
      <c r="BR51" s="34">
        <f t="shared" si="49"/>
        <v>0.01</v>
      </c>
    </row>
    <row r="52" spans="3:70" customFormat="1" x14ac:dyDescent="0.25">
      <c r="C52" s="6" t="s">
        <v>138</v>
      </c>
      <c r="G52" s="33">
        <f>Inputs!F23</f>
        <v>0.02</v>
      </c>
      <c r="H52" s="33">
        <f>Inputs!G23</f>
        <v>0.02</v>
      </c>
      <c r="I52" s="33">
        <f>Inputs!H23</f>
        <v>0.02</v>
      </c>
      <c r="J52" s="33">
        <f>Inputs!I23</f>
        <v>0.02</v>
      </c>
      <c r="T52" s="28"/>
      <c r="W52" s="34">
        <f t="shared" ref="W52:AL53" si="50">INDEX($G52:$J52,MATCH(W$4,$G$4:$J$4,0))</f>
        <v>0.02</v>
      </c>
      <c r="X52" s="34">
        <f t="shared" si="50"/>
        <v>0.02</v>
      </c>
      <c r="Y52" s="34">
        <f t="shared" si="50"/>
        <v>0.02</v>
      </c>
      <c r="Z52" s="34">
        <f t="shared" si="50"/>
        <v>0.02</v>
      </c>
      <c r="AA52" s="34">
        <f t="shared" si="50"/>
        <v>0.02</v>
      </c>
      <c r="AB52" s="34">
        <f t="shared" si="50"/>
        <v>0.02</v>
      </c>
      <c r="AC52" s="34">
        <f t="shared" si="50"/>
        <v>0.02</v>
      </c>
      <c r="AD52" s="34">
        <f t="shared" si="50"/>
        <v>0.02</v>
      </c>
      <c r="AE52" s="34">
        <f t="shared" si="50"/>
        <v>0.02</v>
      </c>
      <c r="AF52" s="34">
        <f t="shared" si="50"/>
        <v>0.02</v>
      </c>
      <c r="AG52" s="34">
        <f t="shared" si="50"/>
        <v>0.02</v>
      </c>
      <c r="AH52" s="34">
        <f t="shared" si="50"/>
        <v>0.02</v>
      </c>
      <c r="AI52" s="34">
        <f t="shared" si="50"/>
        <v>0.02</v>
      </c>
      <c r="AJ52" s="34">
        <f t="shared" si="50"/>
        <v>0.02</v>
      </c>
      <c r="AK52" s="34">
        <f t="shared" si="50"/>
        <v>0.02</v>
      </c>
      <c r="AL52" s="34">
        <f t="shared" si="50"/>
        <v>0.02</v>
      </c>
      <c r="AM52" s="34">
        <f t="shared" si="49"/>
        <v>0.02</v>
      </c>
      <c r="AN52" s="34">
        <f t="shared" si="49"/>
        <v>0.02</v>
      </c>
      <c r="AO52" s="34">
        <f t="shared" si="49"/>
        <v>0.02</v>
      </c>
      <c r="AP52" s="34">
        <f t="shared" si="49"/>
        <v>0.02</v>
      </c>
      <c r="AQ52" s="34">
        <f t="shared" si="49"/>
        <v>0.02</v>
      </c>
      <c r="AR52" s="34">
        <f t="shared" si="49"/>
        <v>0.02</v>
      </c>
      <c r="AS52" s="34">
        <f t="shared" si="49"/>
        <v>0.02</v>
      </c>
      <c r="AT52" s="34">
        <f t="shared" si="49"/>
        <v>0.02</v>
      </c>
      <c r="AU52" s="34">
        <f t="shared" si="49"/>
        <v>0.02</v>
      </c>
      <c r="AV52" s="34">
        <f t="shared" si="49"/>
        <v>0.02</v>
      </c>
      <c r="AW52" s="34">
        <f t="shared" si="49"/>
        <v>0.02</v>
      </c>
      <c r="AX52" s="34">
        <f t="shared" si="49"/>
        <v>0.02</v>
      </c>
      <c r="AY52" s="34">
        <f t="shared" si="49"/>
        <v>0.02</v>
      </c>
      <c r="AZ52" s="34">
        <f t="shared" si="49"/>
        <v>0.02</v>
      </c>
      <c r="BA52" s="34">
        <f t="shared" si="49"/>
        <v>0.02</v>
      </c>
      <c r="BB52" s="34">
        <f t="shared" si="49"/>
        <v>0.02</v>
      </c>
      <c r="BC52" s="34">
        <f t="shared" si="49"/>
        <v>0.02</v>
      </c>
      <c r="BD52" s="34">
        <f t="shared" si="49"/>
        <v>0.02</v>
      </c>
      <c r="BE52" s="34">
        <f t="shared" si="49"/>
        <v>0.02</v>
      </c>
      <c r="BF52" s="34">
        <f t="shared" si="49"/>
        <v>0.02</v>
      </c>
      <c r="BG52" s="34">
        <f t="shared" si="49"/>
        <v>0.02</v>
      </c>
      <c r="BH52" s="34">
        <f t="shared" si="49"/>
        <v>0.02</v>
      </c>
      <c r="BI52" s="34">
        <f t="shared" si="49"/>
        <v>0.02</v>
      </c>
      <c r="BJ52" s="34">
        <f t="shared" si="49"/>
        <v>0.02</v>
      </c>
      <c r="BK52" s="34">
        <f t="shared" si="49"/>
        <v>0.02</v>
      </c>
      <c r="BL52" s="34">
        <f t="shared" si="49"/>
        <v>0.02</v>
      </c>
      <c r="BM52" s="34">
        <f t="shared" si="49"/>
        <v>0.02</v>
      </c>
      <c r="BN52" s="34">
        <f t="shared" si="49"/>
        <v>0.02</v>
      </c>
      <c r="BO52" s="34">
        <f t="shared" si="49"/>
        <v>0.02</v>
      </c>
      <c r="BP52" s="34">
        <f t="shared" si="49"/>
        <v>0.02</v>
      </c>
      <c r="BQ52" s="34">
        <f t="shared" si="49"/>
        <v>0.02</v>
      </c>
      <c r="BR52" s="34">
        <f t="shared" si="49"/>
        <v>0.02</v>
      </c>
    </row>
    <row r="53" spans="3:70" customFormat="1" x14ac:dyDescent="0.25">
      <c r="C53" s="6" t="s">
        <v>139</v>
      </c>
      <c r="G53" s="33">
        <f>Inputs!F24</f>
        <v>0.03</v>
      </c>
      <c r="H53" s="33">
        <f>Inputs!G24</f>
        <v>0.03</v>
      </c>
      <c r="I53" s="33">
        <f>Inputs!H24</f>
        <v>0.03</v>
      </c>
      <c r="J53" s="33">
        <f>Inputs!I24</f>
        <v>0.03</v>
      </c>
      <c r="T53" s="28"/>
      <c r="W53" s="34">
        <f t="shared" si="50"/>
        <v>0.03</v>
      </c>
      <c r="X53" s="34">
        <f t="shared" si="49"/>
        <v>0.03</v>
      </c>
      <c r="Y53" s="34">
        <f t="shared" si="49"/>
        <v>0.03</v>
      </c>
      <c r="Z53" s="34">
        <f t="shared" si="49"/>
        <v>0.03</v>
      </c>
      <c r="AA53" s="34">
        <f t="shared" si="49"/>
        <v>0.03</v>
      </c>
      <c r="AB53" s="34">
        <f t="shared" si="49"/>
        <v>0.03</v>
      </c>
      <c r="AC53" s="34">
        <f t="shared" si="49"/>
        <v>0.03</v>
      </c>
      <c r="AD53" s="34">
        <f t="shared" si="49"/>
        <v>0.03</v>
      </c>
      <c r="AE53" s="34">
        <f t="shared" si="49"/>
        <v>0.03</v>
      </c>
      <c r="AF53" s="34">
        <f t="shared" si="49"/>
        <v>0.03</v>
      </c>
      <c r="AG53" s="34">
        <f t="shared" si="49"/>
        <v>0.03</v>
      </c>
      <c r="AH53" s="34">
        <f t="shared" si="49"/>
        <v>0.03</v>
      </c>
      <c r="AI53" s="34">
        <f t="shared" si="49"/>
        <v>0.03</v>
      </c>
      <c r="AJ53" s="34">
        <f t="shared" si="49"/>
        <v>0.03</v>
      </c>
      <c r="AK53" s="34">
        <f t="shared" si="49"/>
        <v>0.03</v>
      </c>
      <c r="AL53" s="34">
        <f t="shared" si="49"/>
        <v>0.03</v>
      </c>
      <c r="AM53" s="34">
        <f t="shared" si="49"/>
        <v>0.03</v>
      </c>
      <c r="AN53" s="34">
        <f t="shared" si="49"/>
        <v>0.03</v>
      </c>
      <c r="AO53" s="34">
        <f t="shared" si="49"/>
        <v>0.03</v>
      </c>
      <c r="AP53" s="34">
        <f t="shared" si="49"/>
        <v>0.03</v>
      </c>
      <c r="AQ53" s="34">
        <f t="shared" si="49"/>
        <v>0.03</v>
      </c>
      <c r="AR53" s="34">
        <f t="shared" si="49"/>
        <v>0.03</v>
      </c>
      <c r="AS53" s="34">
        <f t="shared" si="49"/>
        <v>0.03</v>
      </c>
      <c r="AT53" s="34">
        <f t="shared" si="49"/>
        <v>0.03</v>
      </c>
      <c r="AU53" s="34">
        <f t="shared" si="49"/>
        <v>0.03</v>
      </c>
      <c r="AV53" s="34">
        <f t="shared" si="49"/>
        <v>0.03</v>
      </c>
      <c r="AW53" s="34">
        <f t="shared" si="49"/>
        <v>0.03</v>
      </c>
      <c r="AX53" s="34">
        <f t="shared" si="49"/>
        <v>0.03</v>
      </c>
      <c r="AY53" s="34">
        <f t="shared" si="49"/>
        <v>0.03</v>
      </c>
      <c r="AZ53" s="34">
        <f t="shared" si="49"/>
        <v>0.03</v>
      </c>
      <c r="BA53" s="34">
        <f t="shared" si="49"/>
        <v>0.03</v>
      </c>
      <c r="BB53" s="34">
        <f t="shared" si="49"/>
        <v>0.03</v>
      </c>
      <c r="BC53" s="34">
        <f t="shared" si="49"/>
        <v>0.03</v>
      </c>
      <c r="BD53" s="34">
        <f t="shared" si="49"/>
        <v>0.03</v>
      </c>
      <c r="BE53" s="34">
        <f t="shared" si="49"/>
        <v>0.03</v>
      </c>
      <c r="BF53" s="34">
        <f t="shared" si="49"/>
        <v>0.03</v>
      </c>
      <c r="BG53" s="34">
        <f t="shared" si="49"/>
        <v>0.03</v>
      </c>
      <c r="BH53" s="34">
        <f t="shared" si="49"/>
        <v>0.03</v>
      </c>
      <c r="BI53" s="34">
        <f t="shared" si="49"/>
        <v>0.03</v>
      </c>
      <c r="BJ53" s="34">
        <f t="shared" si="49"/>
        <v>0.03</v>
      </c>
      <c r="BK53" s="34">
        <f t="shared" si="49"/>
        <v>0.03</v>
      </c>
      <c r="BL53" s="34">
        <f t="shared" si="49"/>
        <v>0.03</v>
      </c>
      <c r="BM53" s="34">
        <f t="shared" si="49"/>
        <v>0.03</v>
      </c>
      <c r="BN53" s="34">
        <f t="shared" si="49"/>
        <v>0.03</v>
      </c>
      <c r="BO53" s="34">
        <f t="shared" si="49"/>
        <v>0.03</v>
      </c>
      <c r="BP53" s="34">
        <f t="shared" si="49"/>
        <v>0.03</v>
      </c>
      <c r="BQ53" s="34">
        <f t="shared" si="49"/>
        <v>0.03</v>
      </c>
      <c r="BR53" s="34">
        <f t="shared" si="49"/>
        <v>0.03</v>
      </c>
    </row>
    <row r="54" spans="3:70" customFormat="1" x14ac:dyDescent="0.25">
      <c r="T54" s="28"/>
    </row>
    <row r="55" spans="3:70" customFormat="1" x14ac:dyDescent="0.25">
      <c r="C55" s="32" t="s">
        <v>198</v>
      </c>
      <c r="T55" s="28"/>
    </row>
    <row r="56" spans="3:70" customFormat="1" x14ac:dyDescent="0.25">
      <c r="C56" s="6" t="s">
        <v>140</v>
      </c>
      <c r="G56" s="18">
        <f>Inputs!F25</f>
        <v>0</v>
      </c>
      <c r="H56" s="18">
        <f>Inputs!G25</f>
        <v>0</v>
      </c>
      <c r="I56" s="18">
        <f>Inputs!H25</f>
        <v>0</v>
      </c>
      <c r="J56" s="18">
        <f>Inputs!I25</f>
        <v>0</v>
      </c>
      <c r="T56" s="28"/>
      <c r="W56" s="8">
        <f t="shared" ref="W56:AL57" si="51">INDEX($G56:$J56,MATCH(W$4,$G$4:$J$4,0))</f>
        <v>0</v>
      </c>
      <c r="X56" s="8">
        <f t="shared" si="51"/>
        <v>0</v>
      </c>
      <c r="Y56" s="8">
        <f t="shared" si="51"/>
        <v>0</v>
      </c>
      <c r="Z56" s="8">
        <f t="shared" si="51"/>
        <v>0</v>
      </c>
      <c r="AA56" s="8">
        <f t="shared" si="51"/>
        <v>0</v>
      </c>
      <c r="AB56" s="8">
        <f t="shared" si="51"/>
        <v>0</v>
      </c>
      <c r="AC56" s="8">
        <f t="shared" si="51"/>
        <v>0</v>
      </c>
      <c r="AD56" s="8">
        <f t="shared" si="51"/>
        <v>0</v>
      </c>
      <c r="AE56" s="8">
        <f t="shared" si="51"/>
        <v>0</v>
      </c>
      <c r="AF56" s="8">
        <f t="shared" si="51"/>
        <v>0</v>
      </c>
      <c r="AG56" s="8">
        <f t="shared" si="51"/>
        <v>0</v>
      </c>
      <c r="AH56" s="8">
        <f t="shared" si="51"/>
        <v>0</v>
      </c>
      <c r="AI56" s="8">
        <f t="shared" si="51"/>
        <v>0</v>
      </c>
      <c r="AJ56" s="8">
        <f t="shared" si="51"/>
        <v>0</v>
      </c>
      <c r="AK56" s="8">
        <f t="shared" si="51"/>
        <v>0</v>
      </c>
      <c r="AL56" s="8">
        <f t="shared" si="51"/>
        <v>0</v>
      </c>
      <c r="AM56" s="8">
        <f t="shared" ref="AM56:BB57" si="52">INDEX($G56:$J56,MATCH(AM$4,$G$4:$J$4,0))</f>
        <v>0</v>
      </c>
      <c r="AN56" s="8">
        <f t="shared" si="52"/>
        <v>0</v>
      </c>
      <c r="AO56" s="8">
        <f t="shared" si="52"/>
        <v>0</v>
      </c>
      <c r="AP56" s="8">
        <f t="shared" si="52"/>
        <v>0</v>
      </c>
      <c r="AQ56" s="8">
        <f t="shared" si="52"/>
        <v>0</v>
      </c>
      <c r="AR56" s="8">
        <f t="shared" si="52"/>
        <v>0</v>
      </c>
      <c r="AS56" s="8">
        <f t="shared" si="52"/>
        <v>0</v>
      </c>
      <c r="AT56" s="8">
        <f t="shared" si="52"/>
        <v>0</v>
      </c>
      <c r="AU56" s="8">
        <f t="shared" si="52"/>
        <v>0</v>
      </c>
      <c r="AV56" s="8">
        <f t="shared" si="52"/>
        <v>0</v>
      </c>
      <c r="AW56" s="8">
        <f t="shared" si="52"/>
        <v>0</v>
      </c>
      <c r="AX56" s="8">
        <f t="shared" si="52"/>
        <v>0</v>
      </c>
      <c r="AY56" s="8">
        <f t="shared" si="52"/>
        <v>0</v>
      </c>
      <c r="AZ56" s="8">
        <f t="shared" si="52"/>
        <v>0</v>
      </c>
      <c r="BA56" s="8">
        <f t="shared" si="52"/>
        <v>0</v>
      </c>
      <c r="BB56" s="8">
        <f t="shared" si="52"/>
        <v>0</v>
      </c>
      <c r="BC56" s="8">
        <f t="shared" ref="BC56:BR57" si="53">INDEX($G56:$J56,MATCH(BC$4,$G$4:$J$4,0))</f>
        <v>0</v>
      </c>
      <c r="BD56" s="8">
        <f t="shared" si="53"/>
        <v>0</v>
      </c>
      <c r="BE56" s="8">
        <f t="shared" si="53"/>
        <v>0</v>
      </c>
      <c r="BF56" s="8">
        <f t="shared" si="53"/>
        <v>0</v>
      </c>
      <c r="BG56" s="8">
        <f t="shared" si="53"/>
        <v>0</v>
      </c>
      <c r="BH56" s="8">
        <f t="shared" si="53"/>
        <v>0</v>
      </c>
      <c r="BI56" s="8">
        <f t="shared" si="53"/>
        <v>0</v>
      </c>
      <c r="BJ56" s="8">
        <f t="shared" si="53"/>
        <v>0</v>
      </c>
      <c r="BK56" s="8">
        <f t="shared" si="53"/>
        <v>0</v>
      </c>
      <c r="BL56" s="8">
        <f t="shared" si="53"/>
        <v>0</v>
      </c>
      <c r="BM56" s="8">
        <f t="shared" si="53"/>
        <v>0</v>
      </c>
      <c r="BN56" s="8">
        <f t="shared" si="53"/>
        <v>0</v>
      </c>
      <c r="BO56" s="8">
        <f t="shared" si="53"/>
        <v>0</v>
      </c>
      <c r="BP56" s="8">
        <f t="shared" si="53"/>
        <v>0</v>
      </c>
      <c r="BQ56" s="8">
        <f t="shared" si="53"/>
        <v>0</v>
      </c>
      <c r="BR56" s="8">
        <f t="shared" si="53"/>
        <v>0</v>
      </c>
    </row>
    <row r="57" spans="3:70" customFormat="1" x14ac:dyDescent="0.25">
      <c r="C57" s="6" t="s">
        <v>141</v>
      </c>
      <c r="G57" s="18">
        <f>Inputs!F26</f>
        <v>-60000</v>
      </c>
      <c r="H57" s="18">
        <f>Inputs!G26</f>
        <v>-60000</v>
      </c>
      <c r="I57" s="18">
        <f>Inputs!H26</f>
        <v>-60000</v>
      </c>
      <c r="J57" s="18">
        <f>Inputs!I26</f>
        <v>-60000</v>
      </c>
      <c r="T57" s="28"/>
      <c r="W57" s="8">
        <f t="shared" si="51"/>
        <v>-60000</v>
      </c>
      <c r="X57" s="8">
        <f t="shared" si="51"/>
        <v>-60000</v>
      </c>
      <c r="Y57" s="8">
        <f t="shared" si="51"/>
        <v>-60000</v>
      </c>
      <c r="Z57" s="8">
        <f t="shared" si="51"/>
        <v>-60000</v>
      </c>
      <c r="AA57" s="8">
        <f t="shared" si="51"/>
        <v>-60000</v>
      </c>
      <c r="AB57" s="8">
        <f t="shared" si="51"/>
        <v>-60000</v>
      </c>
      <c r="AC57" s="8">
        <f t="shared" si="51"/>
        <v>-60000</v>
      </c>
      <c r="AD57" s="8">
        <f t="shared" si="51"/>
        <v>-60000</v>
      </c>
      <c r="AE57" s="8">
        <f t="shared" si="51"/>
        <v>-60000</v>
      </c>
      <c r="AF57" s="8">
        <f t="shared" si="51"/>
        <v>-60000</v>
      </c>
      <c r="AG57" s="8">
        <f t="shared" si="51"/>
        <v>-60000</v>
      </c>
      <c r="AH57" s="8">
        <f t="shared" si="51"/>
        <v>-60000</v>
      </c>
      <c r="AI57" s="8">
        <f t="shared" si="51"/>
        <v>-60000</v>
      </c>
      <c r="AJ57" s="8">
        <f t="shared" si="51"/>
        <v>-60000</v>
      </c>
      <c r="AK57" s="8">
        <f t="shared" si="51"/>
        <v>-60000</v>
      </c>
      <c r="AL57" s="8">
        <f t="shared" si="51"/>
        <v>-60000</v>
      </c>
      <c r="AM57" s="8">
        <f t="shared" si="52"/>
        <v>-60000</v>
      </c>
      <c r="AN57" s="8">
        <f t="shared" si="52"/>
        <v>-60000</v>
      </c>
      <c r="AO57" s="8">
        <f t="shared" si="52"/>
        <v>-60000</v>
      </c>
      <c r="AP57" s="8">
        <f t="shared" si="52"/>
        <v>-60000</v>
      </c>
      <c r="AQ57" s="8">
        <f t="shared" si="52"/>
        <v>-60000</v>
      </c>
      <c r="AR57" s="8">
        <f t="shared" si="52"/>
        <v>-60000</v>
      </c>
      <c r="AS57" s="8">
        <f t="shared" si="52"/>
        <v>-60000</v>
      </c>
      <c r="AT57" s="8">
        <f t="shared" si="52"/>
        <v>-60000</v>
      </c>
      <c r="AU57" s="8">
        <f t="shared" si="52"/>
        <v>-60000</v>
      </c>
      <c r="AV57" s="8">
        <f t="shared" si="52"/>
        <v>-60000</v>
      </c>
      <c r="AW57" s="8">
        <f t="shared" si="52"/>
        <v>-60000</v>
      </c>
      <c r="AX57" s="8">
        <f t="shared" si="52"/>
        <v>-60000</v>
      </c>
      <c r="AY57" s="8">
        <f t="shared" si="52"/>
        <v>-60000</v>
      </c>
      <c r="AZ57" s="8">
        <f t="shared" si="52"/>
        <v>-60000</v>
      </c>
      <c r="BA57" s="8">
        <f t="shared" si="52"/>
        <v>-60000</v>
      </c>
      <c r="BB57" s="8">
        <f t="shared" si="52"/>
        <v>-60000</v>
      </c>
      <c r="BC57" s="8">
        <f t="shared" si="53"/>
        <v>-60000</v>
      </c>
      <c r="BD57" s="8">
        <f t="shared" si="53"/>
        <v>-60000</v>
      </c>
      <c r="BE57" s="8">
        <f t="shared" si="53"/>
        <v>-60000</v>
      </c>
      <c r="BF57" s="8">
        <f t="shared" si="53"/>
        <v>-60000</v>
      </c>
      <c r="BG57" s="8">
        <f t="shared" si="53"/>
        <v>-60000</v>
      </c>
      <c r="BH57" s="8">
        <f t="shared" si="53"/>
        <v>-60000</v>
      </c>
      <c r="BI57" s="8">
        <f t="shared" si="53"/>
        <v>-60000</v>
      </c>
      <c r="BJ57" s="8">
        <f t="shared" si="53"/>
        <v>-60000</v>
      </c>
      <c r="BK57" s="8">
        <f t="shared" si="53"/>
        <v>-60000</v>
      </c>
      <c r="BL57" s="8">
        <f t="shared" si="53"/>
        <v>-60000</v>
      </c>
      <c r="BM57" s="8">
        <f t="shared" si="53"/>
        <v>-60000</v>
      </c>
      <c r="BN57" s="8">
        <f t="shared" si="53"/>
        <v>-60000</v>
      </c>
      <c r="BO57" s="8">
        <f t="shared" si="53"/>
        <v>-60000</v>
      </c>
      <c r="BP57" s="8">
        <f t="shared" si="53"/>
        <v>-60000</v>
      </c>
      <c r="BQ57" s="8">
        <f t="shared" si="53"/>
        <v>-60000</v>
      </c>
      <c r="BR57" s="8">
        <f t="shared" si="53"/>
        <v>-60000</v>
      </c>
    </row>
    <row r="58" spans="3:70" customFormat="1" x14ac:dyDescent="0.25">
      <c r="T58" s="28"/>
    </row>
    <row r="59" spans="3:70" customFormat="1" x14ac:dyDescent="0.25">
      <c r="C59" s="32" t="s">
        <v>199</v>
      </c>
      <c r="T59" s="28"/>
    </row>
    <row r="60" spans="3:70" customFormat="1" x14ac:dyDescent="0.25">
      <c r="C60" s="6" t="s">
        <v>140</v>
      </c>
      <c r="G60" s="33">
        <f>Inputs!N25</f>
        <v>8.3333333333333329E-2</v>
      </c>
      <c r="H60" s="33">
        <f>Inputs!O25</f>
        <v>8.3333333333333329E-2</v>
      </c>
      <c r="I60" s="33">
        <f>Inputs!P25</f>
        <v>8.3333333333333329E-2</v>
      </c>
      <c r="J60" s="33">
        <f>Inputs!Q25</f>
        <v>8.3333333333333329E-2</v>
      </c>
      <c r="K60" s="33">
        <f>Inputs!R25</f>
        <v>8.3333333333333329E-2</v>
      </c>
      <c r="L60" s="33">
        <f>Inputs!S25</f>
        <v>8.3333333333333329E-2</v>
      </c>
      <c r="M60" s="33">
        <f>Inputs!T25</f>
        <v>8.3333333333333329E-2</v>
      </c>
      <c r="N60" s="33">
        <f>Inputs!U25</f>
        <v>8.3333333333333329E-2</v>
      </c>
      <c r="O60" s="33">
        <f>Inputs!V25</f>
        <v>8.3333333333333329E-2</v>
      </c>
      <c r="P60" s="33">
        <f>Inputs!W25</f>
        <v>8.3333333333333329E-2</v>
      </c>
      <c r="Q60" s="33">
        <f>Inputs!X25</f>
        <v>8.3333333333333329E-2</v>
      </c>
      <c r="R60" s="33">
        <f>Inputs!Y25</f>
        <v>8.3333333333333329E-2</v>
      </c>
      <c r="T60" s="28"/>
      <c r="W60" s="34">
        <f>INDEX($G60:$R60,MATCH(W$7,$G$19:$R$19,0))</f>
        <v>8.3333333333333329E-2</v>
      </c>
      <c r="X60" s="34">
        <f t="shared" ref="X60:BR61" si="54">INDEX($G60:$R60,MATCH(X$7,$G$19:$R$19,0))</f>
        <v>8.3333333333333329E-2</v>
      </c>
      <c r="Y60" s="34">
        <f t="shared" si="54"/>
        <v>8.3333333333333329E-2</v>
      </c>
      <c r="Z60" s="34">
        <f t="shared" si="54"/>
        <v>8.3333333333333329E-2</v>
      </c>
      <c r="AA60" s="34">
        <f t="shared" si="54"/>
        <v>8.3333333333333329E-2</v>
      </c>
      <c r="AB60" s="34">
        <f t="shared" si="54"/>
        <v>8.3333333333333329E-2</v>
      </c>
      <c r="AC60" s="34">
        <f t="shared" si="54"/>
        <v>8.3333333333333329E-2</v>
      </c>
      <c r="AD60" s="34">
        <f t="shared" si="54"/>
        <v>8.3333333333333329E-2</v>
      </c>
      <c r="AE60" s="34">
        <f t="shared" si="54"/>
        <v>8.3333333333333329E-2</v>
      </c>
      <c r="AF60" s="34">
        <f t="shared" si="54"/>
        <v>8.3333333333333329E-2</v>
      </c>
      <c r="AG60" s="34">
        <f t="shared" si="54"/>
        <v>8.3333333333333329E-2</v>
      </c>
      <c r="AH60" s="34">
        <f t="shared" si="54"/>
        <v>8.3333333333333329E-2</v>
      </c>
      <c r="AI60" s="34">
        <f t="shared" si="54"/>
        <v>8.3333333333333329E-2</v>
      </c>
      <c r="AJ60" s="34">
        <f t="shared" si="54"/>
        <v>8.3333333333333329E-2</v>
      </c>
      <c r="AK60" s="34">
        <f t="shared" si="54"/>
        <v>8.3333333333333329E-2</v>
      </c>
      <c r="AL60" s="34">
        <f t="shared" si="54"/>
        <v>8.3333333333333329E-2</v>
      </c>
      <c r="AM60" s="34">
        <f t="shared" si="54"/>
        <v>8.3333333333333329E-2</v>
      </c>
      <c r="AN60" s="34">
        <f t="shared" si="54"/>
        <v>8.3333333333333329E-2</v>
      </c>
      <c r="AO60" s="34">
        <f t="shared" si="54"/>
        <v>8.3333333333333329E-2</v>
      </c>
      <c r="AP60" s="34">
        <f t="shared" si="54"/>
        <v>8.3333333333333329E-2</v>
      </c>
      <c r="AQ60" s="34">
        <f t="shared" si="54"/>
        <v>8.3333333333333329E-2</v>
      </c>
      <c r="AR60" s="34">
        <f t="shared" si="54"/>
        <v>8.3333333333333329E-2</v>
      </c>
      <c r="AS60" s="34">
        <f t="shared" si="54"/>
        <v>8.3333333333333329E-2</v>
      </c>
      <c r="AT60" s="34">
        <f t="shared" si="54"/>
        <v>8.3333333333333329E-2</v>
      </c>
      <c r="AU60" s="34">
        <f t="shared" si="54"/>
        <v>8.3333333333333329E-2</v>
      </c>
      <c r="AV60" s="34">
        <f t="shared" si="54"/>
        <v>8.3333333333333329E-2</v>
      </c>
      <c r="AW60" s="34">
        <f t="shared" si="54"/>
        <v>8.3333333333333329E-2</v>
      </c>
      <c r="AX60" s="34">
        <f t="shared" si="54"/>
        <v>8.3333333333333329E-2</v>
      </c>
      <c r="AY60" s="34">
        <f t="shared" si="54"/>
        <v>8.3333333333333329E-2</v>
      </c>
      <c r="AZ60" s="34">
        <f t="shared" si="54"/>
        <v>8.3333333333333329E-2</v>
      </c>
      <c r="BA60" s="34">
        <f t="shared" si="54"/>
        <v>8.3333333333333329E-2</v>
      </c>
      <c r="BB60" s="34">
        <f t="shared" si="54"/>
        <v>8.3333333333333329E-2</v>
      </c>
      <c r="BC60" s="34">
        <f t="shared" si="54"/>
        <v>8.3333333333333329E-2</v>
      </c>
      <c r="BD60" s="34">
        <f t="shared" si="54"/>
        <v>8.3333333333333329E-2</v>
      </c>
      <c r="BE60" s="34">
        <f t="shared" si="54"/>
        <v>8.3333333333333329E-2</v>
      </c>
      <c r="BF60" s="34">
        <f t="shared" si="54"/>
        <v>8.3333333333333329E-2</v>
      </c>
      <c r="BG60" s="34">
        <f t="shared" si="54"/>
        <v>8.3333333333333329E-2</v>
      </c>
      <c r="BH60" s="34">
        <f t="shared" si="54"/>
        <v>8.3333333333333329E-2</v>
      </c>
      <c r="BI60" s="34">
        <f t="shared" si="54"/>
        <v>8.3333333333333329E-2</v>
      </c>
      <c r="BJ60" s="34">
        <f t="shared" si="54"/>
        <v>8.3333333333333329E-2</v>
      </c>
      <c r="BK60" s="34">
        <f t="shared" si="54"/>
        <v>8.3333333333333329E-2</v>
      </c>
      <c r="BL60" s="34">
        <f t="shared" si="54"/>
        <v>8.3333333333333329E-2</v>
      </c>
      <c r="BM60" s="34">
        <f t="shared" si="54"/>
        <v>8.3333333333333329E-2</v>
      </c>
      <c r="BN60" s="34">
        <f t="shared" si="54"/>
        <v>8.3333333333333329E-2</v>
      </c>
      <c r="BO60" s="34">
        <f t="shared" si="54"/>
        <v>8.3333333333333329E-2</v>
      </c>
      <c r="BP60" s="34">
        <f t="shared" si="54"/>
        <v>8.3333333333333329E-2</v>
      </c>
      <c r="BQ60" s="34">
        <f t="shared" si="54"/>
        <v>8.3333333333333329E-2</v>
      </c>
      <c r="BR60" s="34">
        <f t="shared" si="54"/>
        <v>8.3333333333333329E-2</v>
      </c>
    </row>
    <row r="61" spans="3:70" customFormat="1" x14ac:dyDescent="0.25">
      <c r="C61" s="6" t="s">
        <v>141</v>
      </c>
      <c r="G61" s="33">
        <f>Inputs!N26</f>
        <v>8.3333333333333329E-2</v>
      </c>
      <c r="H61" s="33">
        <f>Inputs!O26</f>
        <v>8.3333333333333329E-2</v>
      </c>
      <c r="I61" s="33">
        <f>Inputs!P26</f>
        <v>8.3333333333333329E-2</v>
      </c>
      <c r="J61" s="33">
        <f>Inputs!Q26</f>
        <v>8.3333333333333329E-2</v>
      </c>
      <c r="K61" s="33">
        <f>Inputs!R26</f>
        <v>8.3333333333333329E-2</v>
      </c>
      <c r="L61" s="33">
        <f>Inputs!S26</f>
        <v>8.3333333333333329E-2</v>
      </c>
      <c r="M61" s="33">
        <f>Inputs!T26</f>
        <v>8.3333333333333329E-2</v>
      </c>
      <c r="N61" s="33">
        <f>Inputs!U26</f>
        <v>8.3333333333333329E-2</v>
      </c>
      <c r="O61" s="33">
        <f>Inputs!V26</f>
        <v>8.3333333333333329E-2</v>
      </c>
      <c r="P61" s="33">
        <f>Inputs!W26</f>
        <v>8.3333333333333329E-2</v>
      </c>
      <c r="Q61" s="33">
        <f>Inputs!X26</f>
        <v>8.3333333333333329E-2</v>
      </c>
      <c r="R61" s="33">
        <f>Inputs!Y26</f>
        <v>8.3333333333333329E-2</v>
      </c>
      <c r="T61" s="28"/>
      <c r="W61" s="34">
        <f t="shared" ref="W61:AL61" si="55">INDEX($G61:$R61,MATCH(W$7,$G$19:$R$19,0))</f>
        <v>8.3333333333333329E-2</v>
      </c>
      <c r="X61" s="34">
        <f t="shared" si="55"/>
        <v>8.3333333333333329E-2</v>
      </c>
      <c r="Y61" s="34">
        <f t="shared" si="55"/>
        <v>8.3333333333333329E-2</v>
      </c>
      <c r="Z61" s="34">
        <f t="shared" si="55"/>
        <v>8.3333333333333329E-2</v>
      </c>
      <c r="AA61" s="34">
        <f t="shared" si="55"/>
        <v>8.3333333333333329E-2</v>
      </c>
      <c r="AB61" s="34">
        <f t="shared" si="55"/>
        <v>8.3333333333333329E-2</v>
      </c>
      <c r="AC61" s="34">
        <f t="shared" si="55"/>
        <v>8.3333333333333329E-2</v>
      </c>
      <c r="AD61" s="34">
        <f t="shared" si="55"/>
        <v>8.3333333333333329E-2</v>
      </c>
      <c r="AE61" s="34">
        <f t="shared" si="55"/>
        <v>8.3333333333333329E-2</v>
      </c>
      <c r="AF61" s="34">
        <f t="shared" si="55"/>
        <v>8.3333333333333329E-2</v>
      </c>
      <c r="AG61" s="34">
        <f t="shared" si="55"/>
        <v>8.3333333333333329E-2</v>
      </c>
      <c r="AH61" s="34">
        <f t="shared" si="55"/>
        <v>8.3333333333333329E-2</v>
      </c>
      <c r="AI61" s="34">
        <f t="shared" si="55"/>
        <v>8.3333333333333329E-2</v>
      </c>
      <c r="AJ61" s="34">
        <f t="shared" si="55"/>
        <v>8.3333333333333329E-2</v>
      </c>
      <c r="AK61" s="34">
        <f t="shared" si="55"/>
        <v>8.3333333333333329E-2</v>
      </c>
      <c r="AL61" s="34">
        <f t="shared" si="55"/>
        <v>8.3333333333333329E-2</v>
      </c>
      <c r="AM61" s="34">
        <f t="shared" si="54"/>
        <v>8.3333333333333329E-2</v>
      </c>
      <c r="AN61" s="34">
        <f t="shared" si="54"/>
        <v>8.3333333333333329E-2</v>
      </c>
      <c r="AO61" s="34">
        <f t="shared" si="54"/>
        <v>8.3333333333333329E-2</v>
      </c>
      <c r="AP61" s="34">
        <f t="shared" si="54"/>
        <v>8.3333333333333329E-2</v>
      </c>
      <c r="AQ61" s="34">
        <f t="shared" si="54"/>
        <v>8.3333333333333329E-2</v>
      </c>
      <c r="AR61" s="34">
        <f t="shared" si="54"/>
        <v>8.3333333333333329E-2</v>
      </c>
      <c r="AS61" s="34">
        <f t="shared" si="54"/>
        <v>8.3333333333333329E-2</v>
      </c>
      <c r="AT61" s="34">
        <f t="shared" si="54"/>
        <v>8.3333333333333329E-2</v>
      </c>
      <c r="AU61" s="34">
        <f t="shared" si="54"/>
        <v>8.3333333333333329E-2</v>
      </c>
      <c r="AV61" s="34">
        <f t="shared" si="54"/>
        <v>8.3333333333333329E-2</v>
      </c>
      <c r="AW61" s="34">
        <f t="shared" si="54"/>
        <v>8.3333333333333329E-2</v>
      </c>
      <c r="AX61" s="34">
        <f t="shared" si="54"/>
        <v>8.3333333333333329E-2</v>
      </c>
      <c r="AY61" s="34">
        <f t="shared" si="54"/>
        <v>8.3333333333333329E-2</v>
      </c>
      <c r="AZ61" s="34">
        <f t="shared" si="54"/>
        <v>8.3333333333333329E-2</v>
      </c>
      <c r="BA61" s="34">
        <f t="shared" si="54"/>
        <v>8.3333333333333329E-2</v>
      </c>
      <c r="BB61" s="34">
        <f t="shared" si="54"/>
        <v>8.3333333333333329E-2</v>
      </c>
      <c r="BC61" s="34">
        <f t="shared" si="54"/>
        <v>8.3333333333333329E-2</v>
      </c>
      <c r="BD61" s="34">
        <f t="shared" si="54"/>
        <v>8.3333333333333329E-2</v>
      </c>
      <c r="BE61" s="34">
        <f t="shared" si="54"/>
        <v>8.3333333333333329E-2</v>
      </c>
      <c r="BF61" s="34">
        <f t="shared" si="54"/>
        <v>8.3333333333333329E-2</v>
      </c>
      <c r="BG61" s="34">
        <f t="shared" si="54"/>
        <v>8.3333333333333329E-2</v>
      </c>
      <c r="BH61" s="34">
        <f t="shared" si="54"/>
        <v>8.3333333333333329E-2</v>
      </c>
      <c r="BI61" s="34">
        <f t="shared" si="54"/>
        <v>8.3333333333333329E-2</v>
      </c>
      <c r="BJ61" s="34">
        <f t="shared" si="54"/>
        <v>8.3333333333333329E-2</v>
      </c>
      <c r="BK61" s="34">
        <f t="shared" si="54"/>
        <v>8.3333333333333329E-2</v>
      </c>
      <c r="BL61" s="34">
        <f t="shared" si="54"/>
        <v>8.3333333333333329E-2</v>
      </c>
      <c r="BM61" s="34">
        <f t="shared" si="54"/>
        <v>8.3333333333333329E-2</v>
      </c>
      <c r="BN61" s="34">
        <f t="shared" si="54"/>
        <v>8.3333333333333329E-2</v>
      </c>
      <c r="BO61" s="34">
        <f t="shared" si="54"/>
        <v>8.3333333333333329E-2</v>
      </c>
      <c r="BP61" s="34">
        <f t="shared" si="54"/>
        <v>8.3333333333333329E-2</v>
      </c>
      <c r="BQ61" s="34">
        <f t="shared" si="54"/>
        <v>8.3333333333333329E-2</v>
      </c>
      <c r="BR61" s="34">
        <f t="shared" si="54"/>
        <v>8.3333333333333329E-2</v>
      </c>
    </row>
    <row r="62" spans="3:70" customFormat="1" x14ac:dyDescent="0.25">
      <c r="T62" s="28"/>
    </row>
    <row r="63" spans="3:70" customFormat="1" x14ac:dyDescent="0.25">
      <c r="C63" s="21" t="s">
        <v>135</v>
      </c>
      <c r="T63" s="28"/>
    </row>
    <row r="64" spans="3:70" customFormat="1" x14ac:dyDescent="0.25">
      <c r="C64" s="6" t="s">
        <v>137</v>
      </c>
      <c r="T64" s="28"/>
      <c r="W64" s="8">
        <f>-W$29*W51</f>
        <v>-75</v>
      </c>
      <c r="X64" s="8">
        <f t="shared" ref="X64:BR64" si="56">-X$29*X51</f>
        <v>-75</v>
      </c>
      <c r="Y64" s="8">
        <f t="shared" si="56"/>
        <v>-75</v>
      </c>
      <c r="Z64" s="8">
        <f t="shared" si="56"/>
        <v>-75</v>
      </c>
      <c r="AA64" s="8">
        <f t="shared" si="56"/>
        <v>-75</v>
      </c>
      <c r="AB64" s="8">
        <f t="shared" si="56"/>
        <v>-75</v>
      </c>
      <c r="AC64" s="8">
        <f t="shared" si="56"/>
        <v>-75</v>
      </c>
      <c r="AD64" s="8">
        <f t="shared" si="56"/>
        <v>-75</v>
      </c>
      <c r="AE64" s="8">
        <f t="shared" si="56"/>
        <v>-75</v>
      </c>
      <c r="AF64" s="8">
        <f t="shared" si="56"/>
        <v>-75</v>
      </c>
      <c r="AG64" s="8">
        <f t="shared" si="56"/>
        <v>-75</v>
      </c>
      <c r="AH64" s="8">
        <f t="shared" si="56"/>
        <v>-75</v>
      </c>
      <c r="AI64" s="8">
        <f t="shared" si="56"/>
        <v>-82.5</v>
      </c>
      <c r="AJ64" s="8">
        <f t="shared" si="56"/>
        <v>-82.5</v>
      </c>
      <c r="AK64" s="8">
        <f t="shared" si="56"/>
        <v>-82.5</v>
      </c>
      <c r="AL64" s="8">
        <f t="shared" si="56"/>
        <v>-82.5</v>
      </c>
      <c r="AM64" s="8">
        <f t="shared" si="56"/>
        <v>-82.5</v>
      </c>
      <c r="AN64" s="8">
        <f t="shared" si="56"/>
        <v>-82.5</v>
      </c>
      <c r="AO64" s="8">
        <f t="shared" si="56"/>
        <v>-82.5</v>
      </c>
      <c r="AP64" s="8">
        <f t="shared" si="56"/>
        <v>-82.5</v>
      </c>
      <c r="AQ64" s="8">
        <f t="shared" si="56"/>
        <v>-82.5</v>
      </c>
      <c r="AR64" s="8">
        <f t="shared" si="56"/>
        <v>-82.5</v>
      </c>
      <c r="AS64" s="8">
        <f t="shared" si="56"/>
        <v>-82.5</v>
      </c>
      <c r="AT64" s="8">
        <f t="shared" si="56"/>
        <v>-82.5</v>
      </c>
      <c r="AU64" s="8">
        <f t="shared" si="56"/>
        <v>-90</v>
      </c>
      <c r="AV64" s="8">
        <f t="shared" si="56"/>
        <v>-90</v>
      </c>
      <c r="AW64" s="8">
        <f t="shared" si="56"/>
        <v>-90</v>
      </c>
      <c r="AX64" s="8">
        <f t="shared" si="56"/>
        <v>-90</v>
      </c>
      <c r="AY64" s="8">
        <f t="shared" si="56"/>
        <v>-90</v>
      </c>
      <c r="AZ64" s="8">
        <f t="shared" si="56"/>
        <v>-90</v>
      </c>
      <c r="BA64" s="8">
        <f t="shared" si="56"/>
        <v>-90</v>
      </c>
      <c r="BB64" s="8">
        <f t="shared" si="56"/>
        <v>-90</v>
      </c>
      <c r="BC64" s="8">
        <f t="shared" si="56"/>
        <v>-90</v>
      </c>
      <c r="BD64" s="8">
        <f t="shared" si="56"/>
        <v>-90</v>
      </c>
      <c r="BE64" s="8">
        <f t="shared" si="56"/>
        <v>-90</v>
      </c>
      <c r="BF64" s="8">
        <f t="shared" si="56"/>
        <v>-90</v>
      </c>
      <c r="BG64" s="8">
        <f t="shared" si="56"/>
        <v>-97.5</v>
      </c>
      <c r="BH64" s="8">
        <f t="shared" si="56"/>
        <v>-97.5</v>
      </c>
      <c r="BI64" s="8">
        <f t="shared" si="56"/>
        <v>-97.5</v>
      </c>
      <c r="BJ64" s="8">
        <f t="shared" si="56"/>
        <v>-97.5</v>
      </c>
      <c r="BK64" s="8">
        <f t="shared" si="56"/>
        <v>-97.5</v>
      </c>
      <c r="BL64" s="8">
        <f t="shared" si="56"/>
        <v>-97.5</v>
      </c>
      <c r="BM64" s="8">
        <f t="shared" si="56"/>
        <v>-97.5</v>
      </c>
      <c r="BN64" s="8">
        <f t="shared" si="56"/>
        <v>-97.5</v>
      </c>
      <c r="BO64" s="8">
        <f t="shared" si="56"/>
        <v>-97.5</v>
      </c>
      <c r="BP64" s="8">
        <f t="shared" si="56"/>
        <v>-97.5</v>
      </c>
      <c r="BQ64" s="8">
        <f t="shared" si="56"/>
        <v>-97.5</v>
      </c>
      <c r="BR64" s="8">
        <f t="shared" si="56"/>
        <v>-97.5</v>
      </c>
    </row>
    <row r="65" spans="3:70" customFormat="1" x14ac:dyDescent="0.25">
      <c r="C65" s="6" t="s">
        <v>138</v>
      </c>
      <c r="T65" s="28"/>
      <c r="W65" s="8">
        <f t="shared" ref="W65:BR65" si="57">-W$29*W52</f>
        <v>-150</v>
      </c>
      <c r="X65" s="8">
        <f t="shared" si="57"/>
        <v>-150</v>
      </c>
      <c r="Y65" s="8">
        <f t="shared" si="57"/>
        <v>-150</v>
      </c>
      <c r="Z65" s="8">
        <f t="shared" si="57"/>
        <v>-150</v>
      </c>
      <c r="AA65" s="8">
        <f t="shared" si="57"/>
        <v>-150</v>
      </c>
      <c r="AB65" s="8">
        <f t="shared" si="57"/>
        <v>-150</v>
      </c>
      <c r="AC65" s="8">
        <f t="shared" si="57"/>
        <v>-150</v>
      </c>
      <c r="AD65" s="8">
        <f t="shared" si="57"/>
        <v>-150</v>
      </c>
      <c r="AE65" s="8">
        <f t="shared" si="57"/>
        <v>-150</v>
      </c>
      <c r="AF65" s="8">
        <f t="shared" si="57"/>
        <v>-150</v>
      </c>
      <c r="AG65" s="8">
        <f t="shared" si="57"/>
        <v>-150</v>
      </c>
      <c r="AH65" s="8">
        <f t="shared" si="57"/>
        <v>-150</v>
      </c>
      <c r="AI65" s="8">
        <f t="shared" si="57"/>
        <v>-165</v>
      </c>
      <c r="AJ65" s="8">
        <f t="shared" si="57"/>
        <v>-165</v>
      </c>
      <c r="AK65" s="8">
        <f t="shared" si="57"/>
        <v>-165</v>
      </c>
      <c r="AL65" s="8">
        <f t="shared" si="57"/>
        <v>-165</v>
      </c>
      <c r="AM65" s="8">
        <f t="shared" si="57"/>
        <v>-165</v>
      </c>
      <c r="AN65" s="8">
        <f t="shared" si="57"/>
        <v>-165</v>
      </c>
      <c r="AO65" s="8">
        <f t="shared" si="57"/>
        <v>-165</v>
      </c>
      <c r="AP65" s="8">
        <f t="shared" si="57"/>
        <v>-165</v>
      </c>
      <c r="AQ65" s="8">
        <f t="shared" si="57"/>
        <v>-165</v>
      </c>
      <c r="AR65" s="8">
        <f t="shared" si="57"/>
        <v>-165</v>
      </c>
      <c r="AS65" s="8">
        <f t="shared" si="57"/>
        <v>-165</v>
      </c>
      <c r="AT65" s="8">
        <f t="shared" si="57"/>
        <v>-165</v>
      </c>
      <c r="AU65" s="8">
        <f t="shared" si="57"/>
        <v>-180</v>
      </c>
      <c r="AV65" s="8">
        <f t="shared" si="57"/>
        <v>-180</v>
      </c>
      <c r="AW65" s="8">
        <f t="shared" si="57"/>
        <v>-180</v>
      </c>
      <c r="AX65" s="8">
        <f t="shared" si="57"/>
        <v>-180</v>
      </c>
      <c r="AY65" s="8">
        <f t="shared" si="57"/>
        <v>-180</v>
      </c>
      <c r="AZ65" s="8">
        <f t="shared" si="57"/>
        <v>-180</v>
      </c>
      <c r="BA65" s="8">
        <f t="shared" si="57"/>
        <v>-180</v>
      </c>
      <c r="BB65" s="8">
        <f t="shared" si="57"/>
        <v>-180</v>
      </c>
      <c r="BC65" s="8">
        <f t="shared" si="57"/>
        <v>-180</v>
      </c>
      <c r="BD65" s="8">
        <f t="shared" si="57"/>
        <v>-180</v>
      </c>
      <c r="BE65" s="8">
        <f t="shared" si="57"/>
        <v>-180</v>
      </c>
      <c r="BF65" s="8">
        <f t="shared" si="57"/>
        <v>-180</v>
      </c>
      <c r="BG65" s="8">
        <f t="shared" si="57"/>
        <v>-195</v>
      </c>
      <c r="BH65" s="8">
        <f t="shared" si="57"/>
        <v>-195</v>
      </c>
      <c r="BI65" s="8">
        <f t="shared" si="57"/>
        <v>-195</v>
      </c>
      <c r="BJ65" s="8">
        <f t="shared" si="57"/>
        <v>-195</v>
      </c>
      <c r="BK65" s="8">
        <f t="shared" si="57"/>
        <v>-195</v>
      </c>
      <c r="BL65" s="8">
        <f t="shared" si="57"/>
        <v>-195</v>
      </c>
      <c r="BM65" s="8">
        <f t="shared" si="57"/>
        <v>-195</v>
      </c>
      <c r="BN65" s="8">
        <f t="shared" si="57"/>
        <v>-195</v>
      </c>
      <c r="BO65" s="8">
        <f t="shared" si="57"/>
        <v>-195</v>
      </c>
      <c r="BP65" s="8">
        <f t="shared" si="57"/>
        <v>-195</v>
      </c>
      <c r="BQ65" s="8">
        <f t="shared" si="57"/>
        <v>-195</v>
      </c>
      <c r="BR65" s="8">
        <f t="shared" si="57"/>
        <v>-195</v>
      </c>
    </row>
    <row r="66" spans="3:70" customFormat="1" x14ac:dyDescent="0.25">
      <c r="C66" s="6" t="s">
        <v>139</v>
      </c>
      <c r="T66" s="28"/>
      <c r="W66" s="8">
        <f t="shared" ref="W66:BR66" si="58">-W$29*W53</f>
        <v>-225</v>
      </c>
      <c r="X66" s="8">
        <f t="shared" si="58"/>
        <v>-225</v>
      </c>
      <c r="Y66" s="8">
        <f t="shared" si="58"/>
        <v>-225</v>
      </c>
      <c r="Z66" s="8">
        <f t="shared" si="58"/>
        <v>-225</v>
      </c>
      <c r="AA66" s="8">
        <f t="shared" si="58"/>
        <v>-225</v>
      </c>
      <c r="AB66" s="8">
        <f t="shared" si="58"/>
        <v>-225</v>
      </c>
      <c r="AC66" s="8">
        <f t="shared" si="58"/>
        <v>-225</v>
      </c>
      <c r="AD66" s="8">
        <f t="shared" si="58"/>
        <v>-225</v>
      </c>
      <c r="AE66" s="8">
        <f t="shared" si="58"/>
        <v>-225</v>
      </c>
      <c r="AF66" s="8">
        <f t="shared" si="58"/>
        <v>-225</v>
      </c>
      <c r="AG66" s="8">
        <f t="shared" si="58"/>
        <v>-225</v>
      </c>
      <c r="AH66" s="8">
        <f t="shared" si="58"/>
        <v>-225</v>
      </c>
      <c r="AI66" s="8">
        <f t="shared" si="58"/>
        <v>-247.5</v>
      </c>
      <c r="AJ66" s="8">
        <f t="shared" si="58"/>
        <v>-247.5</v>
      </c>
      <c r="AK66" s="8">
        <f t="shared" si="58"/>
        <v>-247.5</v>
      </c>
      <c r="AL66" s="8">
        <f t="shared" si="58"/>
        <v>-247.5</v>
      </c>
      <c r="AM66" s="8">
        <f t="shared" si="58"/>
        <v>-247.5</v>
      </c>
      <c r="AN66" s="8">
        <f t="shared" si="58"/>
        <v>-247.5</v>
      </c>
      <c r="AO66" s="8">
        <f t="shared" si="58"/>
        <v>-247.5</v>
      </c>
      <c r="AP66" s="8">
        <f t="shared" si="58"/>
        <v>-247.5</v>
      </c>
      <c r="AQ66" s="8">
        <f t="shared" si="58"/>
        <v>-247.5</v>
      </c>
      <c r="AR66" s="8">
        <f t="shared" si="58"/>
        <v>-247.5</v>
      </c>
      <c r="AS66" s="8">
        <f t="shared" si="58"/>
        <v>-247.5</v>
      </c>
      <c r="AT66" s="8">
        <f t="shared" si="58"/>
        <v>-247.5</v>
      </c>
      <c r="AU66" s="8">
        <f t="shared" si="58"/>
        <v>-270</v>
      </c>
      <c r="AV66" s="8">
        <f t="shared" si="58"/>
        <v>-270</v>
      </c>
      <c r="AW66" s="8">
        <f t="shared" si="58"/>
        <v>-270</v>
      </c>
      <c r="AX66" s="8">
        <f t="shared" si="58"/>
        <v>-270</v>
      </c>
      <c r="AY66" s="8">
        <f t="shared" si="58"/>
        <v>-270</v>
      </c>
      <c r="AZ66" s="8">
        <f t="shared" si="58"/>
        <v>-270</v>
      </c>
      <c r="BA66" s="8">
        <f t="shared" si="58"/>
        <v>-270</v>
      </c>
      <c r="BB66" s="8">
        <f t="shared" si="58"/>
        <v>-270</v>
      </c>
      <c r="BC66" s="8">
        <f t="shared" si="58"/>
        <v>-270</v>
      </c>
      <c r="BD66" s="8">
        <f t="shared" si="58"/>
        <v>-270</v>
      </c>
      <c r="BE66" s="8">
        <f t="shared" si="58"/>
        <v>-270</v>
      </c>
      <c r="BF66" s="8">
        <f t="shared" si="58"/>
        <v>-270</v>
      </c>
      <c r="BG66" s="8">
        <f t="shared" si="58"/>
        <v>-292.5</v>
      </c>
      <c r="BH66" s="8">
        <f t="shared" si="58"/>
        <v>-292.5</v>
      </c>
      <c r="BI66" s="8">
        <f t="shared" si="58"/>
        <v>-292.5</v>
      </c>
      <c r="BJ66" s="8">
        <f t="shared" si="58"/>
        <v>-292.5</v>
      </c>
      <c r="BK66" s="8">
        <f t="shared" si="58"/>
        <v>-292.5</v>
      </c>
      <c r="BL66" s="8">
        <f t="shared" si="58"/>
        <v>-292.5</v>
      </c>
      <c r="BM66" s="8">
        <f t="shared" si="58"/>
        <v>-292.5</v>
      </c>
      <c r="BN66" s="8">
        <f t="shared" si="58"/>
        <v>-292.5</v>
      </c>
      <c r="BO66" s="8">
        <f t="shared" si="58"/>
        <v>-292.5</v>
      </c>
      <c r="BP66" s="8">
        <f t="shared" si="58"/>
        <v>-292.5</v>
      </c>
      <c r="BQ66" s="8">
        <f t="shared" si="58"/>
        <v>-292.5</v>
      </c>
      <c r="BR66" s="8">
        <f t="shared" si="58"/>
        <v>-292.5</v>
      </c>
    </row>
    <row r="67" spans="3:70" customFormat="1" x14ac:dyDescent="0.25">
      <c r="C67" s="6" t="s">
        <v>140</v>
      </c>
      <c r="G67" s="6"/>
      <c r="H67" s="6"/>
      <c r="I67" s="6"/>
      <c r="J67" s="6"/>
      <c r="K67" s="6"/>
      <c r="L67" s="6"/>
      <c r="M67" s="6"/>
      <c r="N67" s="6"/>
      <c r="O67" s="6"/>
      <c r="P67" s="6"/>
      <c r="Q67" s="6"/>
      <c r="R67" s="6"/>
      <c r="T67" s="28"/>
      <c r="W67" s="8">
        <f>W56*W60</f>
        <v>0</v>
      </c>
      <c r="X67" s="8">
        <f t="shared" ref="X67:BR68" si="59">X56*X60</f>
        <v>0</v>
      </c>
      <c r="Y67" s="8">
        <f t="shared" si="59"/>
        <v>0</v>
      </c>
      <c r="Z67" s="8">
        <f t="shared" si="59"/>
        <v>0</v>
      </c>
      <c r="AA67" s="8">
        <f t="shared" si="59"/>
        <v>0</v>
      </c>
      <c r="AB67" s="8">
        <f t="shared" si="59"/>
        <v>0</v>
      </c>
      <c r="AC67" s="8">
        <f t="shared" si="59"/>
        <v>0</v>
      </c>
      <c r="AD67" s="8">
        <f t="shared" si="59"/>
        <v>0</v>
      </c>
      <c r="AE67" s="8">
        <f t="shared" si="59"/>
        <v>0</v>
      </c>
      <c r="AF67" s="8">
        <f t="shared" si="59"/>
        <v>0</v>
      </c>
      <c r="AG67" s="8">
        <f t="shared" si="59"/>
        <v>0</v>
      </c>
      <c r="AH67" s="8">
        <f t="shared" si="59"/>
        <v>0</v>
      </c>
      <c r="AI67" s="8">
        <f t="shared" si="59"/>
        <v>0</v>
      </c>
      <c r="AJ67" s="8">
        <f t="shared" si="59"/>
        <v>0</v>
      </c>
      <c r="AK67" s="8">
        <f t="shared" si="59"/>
        <v>0</v>
      </c>
      <c r="AL67" s="8">
        <f t="shared" si="59"/>
        <v>0</v>
      </c>
      <c r="AM67" s="8">
        <f t="shared" si="59"/>
        <v>0</v>
      </c>
      <c r="AN67" s="8">
        <f t="shared" si="59"/>
        <v>0</v>
      </c>
      <c r="AO67" s="8">
        <f t="shared" si="59"/>
        <v>0</v>
      </c>
      <c r="AP67" s="8">
        <f t="shared" si="59"/>
        <v>0</v>
      </c>
      <c r="AQ67" s="8">
        <f t="shared" si="59"/>
        <v>0</v>
      </c>
      <c r="AR67" s="8">
        <f t="shared" si="59"/>
        <v>0</v>
      </c>
      <c r="AS67" s="8">
        <f t="shared" si="59"/>
        <v>0</v>
      </c>
      <c r="AT67" s="8">
        <f t="shared" si="59"/>
        <v>0</v>
      </c>
      <c r="AU67" s="8">
        <f t="shared" si="59"/>
        <v>0</v>
      </c>
      <c r="AV67" s="8">
        <f t="shared" si="59"/>
        <v>0</v>
      </c>
      <c r="AW67" s="8">
        <f t="shared" si="59"/>
        <v>0</v>
      </c>
      <c r="AX67" s="8">
        <f t="shared" si="59"/>
        <v>0</v>
      </c>
      <c r="AY67" s="8">
        <f t="shared" si="59"/>
        <v>0</v>
      </c>
      <c r="AZ67" s="8">
        <f t="shared" si="59"/>
        <v>0</v>
      </c>
      <c r="BA67" s="8">
        <f t="shared" si="59"/>
        <v>0</v>
      </c>
      <c r="BB67" s="8">
        <f t="shared" si="59"/>
        <v>0</v>
      </c>
      <c r="BC67" s="8">
        <f t="shared" si="59"/>
        <v>0</v>
      </c>
      <c r="BD67" s="8">
        <f t="shared" si="59"/>
        <v>0</v>
      </c>
      <c r="BE67" s="8">
        <f t="shared" si="59"/>
        <v>0</v>
      </c>
      <c r="BF67" s="8">
        <f t="shared" si="59"/>
        <v>0</v>
      </c>
      <c r="BG67" s="8">
        <f t="shared" si="59"/>
        <v>0</v>
      </c>
      <c r="BH67" s="8">
        <f t="shared" si="59"/>
        <v>0</v>
      </c>
      <c r="BI67" s="8">
        <f t="shared" si="59"/>
        <v>0</v>
      </c>
      <c r="BJ67" s="8">
        <f t="shared" si="59"/>
        <v>0</v>
      </c>
      <c r="BK67" s="8">
        <f t="shared" si="59"/>
        <v>0</v>
      </c>
      <c r="BL67" s="8">
        <f t="shared" si="59"/>
        <v>0</v>
      </c>
      <c r="BM67" s="8">
        <f t="shared" si="59"/>
        <v>0</v>
      </c>
      <c r="BN67" s="8">
        <f t="shared" si="59"/>
        <v>0</v>
      </c>
      <c r="BO67" s="8">
        <f t="shared" si="59"/>
        <v>0</v>
      </c>
      <c r="BP67" s="8">
        <f t="shared" si="59"/>
        <v>0</v>
      </c>
      <c r="BQ67" s="8">
        <f t="shared" si="59"/>
        <v>0</v>
      </c>
      <c r="BR67" s="8">
        <f t="shared" si="59"/>
        <v>0</v>
      </c>
    </row>
    <row r="68" spans="3:70" customFormat="1" x14ac:dyDescent="0.25">
      <c r="C68" s="6" t="s">
        <v>141</v>
      </c>
      <c r="G68" s="6"/>
      <c r="H68" s="6"/>
      <c r="I68" s="6"/>
      <c r="J68" s="6"/>
      <c r="K68" s="6"/>
      <c r="L68" s="6"/>
      <c r="M68" s="6"/>
      <c r="N68" s="6"/>
      <c r="O68" s="6"/>
      <c r="P68" s="6"/>
      <c r="Q68" s="6"/>
      <c r="R68" s="6"/>
      <c r="T68" s="28"/>
      <c r="W68" s="8">
        <f>W57*W61</f>
        <v>-5000</v>
      </c>
      <c r="X68" s="8">
        <f t="shared" si="59"/>
        <v>-5000</v>
      </c>
      <c r="Y68" s="8">
        <f t="shared" si="59"/>
        <v>-5000</v>
      </c>
      <c r="Z68" s="8">
        <f t="shared" si="59"/>
        <v>-5000</v>
      </c>
      <c r="AA68" s="8">
        <f t="shared" si="59"/>
        <v>-5000</v>
      </c>
      <c r="AB68" s="8">
        <f t="shared" si="59"/>
        <v>-5000</v>
      </c>
      <c r="AC68" s="8">
        <f t="shared" si="59"/>
        <v>-5000</v>
      </c>
      <c r="AD68" s="8">
        <f t="shared" si="59"/>
        <v>-5000</v>
      </c>
      <c r="AE68" s="8">
        <f t="shared" si="59"/>
        <v>-5000</v>
      </c>
      <c r="AF68" s="8">
        <f t="shared" si="59"/>
        <v>-5000</v>
      </c>
      <c r="AG68" s="8">
        <f t="shared" si="59"/>
        <v>-5000</v>
      </c>
      <c r="AH68" s="8">
        <f t="shared" si="59"/>
        <v>-5000</v>
      </c>
      <c r="AI68" s="8">
        <f t="shared" si="59"/>
        <v>-5000</v>
      </c>
      <c r="AJ68" s="8">
        <f t="shared" si="59"/>
        <v>-5000</v>
      </c>
      <c r="AK68" s="8">
        <f t="shared" si="59"/>
        <v>-5000</v>
      </c>
      <c r="AL68" s="8">
        <f t="shared" si="59"/>
        <v>-5000</v>
      </c>
      <c r="AM68" s="8">
        <f t="shared" si="59"/>
        <v>-5000</v>
      </c>
      <c r="AN68" s="8">
        <f t="shared" si="59"/>
        <v>-5000</v>
      </c>
      <c r="AO68" s="8">
        <f t="shared" si="59"/>
        <v>-5000</v>
      </c>
      <c r="AP68" s="8">
        <f t="shared" si="59"/>
        <v>-5000</v>
      </c>
      <c r="AQ68" s="8">
        <f t="shared" si="59"/>
        <v>-5000</v>
      </c>
      <c r="AR68" s="8">
        <f t="shared" si="59"/>
        <v>-5000</v>
      </c>
      <c r="AS68" s="8">
        <f t="shared" si="59"/>
        <v>-5000</v>
      </c>
      <c r="AT68" s="8">
        <f t="shared" si="59"/>
        <v>-5000</v>
      </c>
      <c r="AU68" s="8">
        <f t="shared" si="59"/>
        <v>-5000</v>
      </c>
      <c r="AV68" s="8">
        <f t="shared" si="59"/>
        <v>-5000</v>
      </c>
      <c r="AW68" s="8">
        <f t="shared" si="59"/>
        <v>-5000</v>
      </c>
      <c r="AX68" s="8">
        <f t="shared" si="59"/>
        <v>-5000</v>
      </c>
      <c r="AY68" s="8">
        <f t="shared" si="59"/>
        <v>-5000</v>
      </c>
      <c r="AZ68" s="8">
        <f t="shared" si="59"/>
        <v>-5000</v>
      </c>
      <c r="BA68" s="8">
        <f t="shared" si="59"/>
        <v>-5000</v>
      </c>
      <c r="BB68" s="8">
        <f t="shared" si="59"/>
        <v>-5000</v>
      </c>
      <c r="BC68" s="8">
        <f t="shared" si="59"/>
        <v>-5000</v>
      </c>
      <c r="BD68" s="8">
        <f t="shared" si="59"/>
        <v>-5000</v>
      </c>
      <c r="BE68" s="8">
        <f t="shared" si="59"/>
        <v>-5000</v>
      </c>
      <c r="BF68" s="8">
        <f t="shared" si="59"/>
        <v>-5000</v>
      </c>
      <c r="BG68" s="8">
        <f t="shared" si="59"/>
        <v>-5000</v>
      </c>
      <c r="BH68" s="8">
        <f t="shared" si="59"/>
        <v>-5000</v>
      </c>
      <c r="BI68" s="8">
        <f t="shared" si="59"/>
        <v>-5000</v>
      </c>
      <c r="BJ68" s="8">
        <f t="shared" si="59"/>
        <v>-5000</v>
      </c>
      <c r="BK68" s="8">
        <f t="shared" si="59"/>
        <v>-5000</v>
      </c>
      <c r="BL68" s="8">
        <f t="shared" si="59"/>
        <v>-5000</v>
      </c>
      <c r="BM68" s="8">
        <f t="shared" si="59"/>
        <v>-5000</v>
      </c>
      <c r="BN68" s="8">
        <f t="shared" si="59"/>
        <v>-5000</v>
      </c>
      <c r="BO68" s="8">
        <f t="shared" si="59"/>
        <v>-5000</v>
      </c>
      <c r="BP68" s="8">
        <f t="shared" si="59"/>
        <v>-5000</v>
      </c>
      <c r="BQ68" s="8">
        <f t="shared" si="59"/>
        <v>-5000</v>
      </c>
      <c r="BR68" s="8">
        <f t="shared" si="59"/>
        <v>-5000</v>
      </c>
    </row>
    <row r="69" spans="3:70" customFormat="1" x14ac:dyDescent="0.25">
      <c r="C69" s="21" t="s">
        <v>143</v>
      </c>
      <c r="T69" s="28"/>
      <c r="W69" s="15">
        <f>SUM(W64:W68)</f>
        <v>-5450</v>
      </c>
      <c r="X69" s="15">
        <f t="shared" ref="X69" si="60">SUM(X64:X68)</f>
        <v>-5450</v>
      </c>
      <c r="Y69" s="15">
        <f t="shared" ref="Y69" si="61">SUM(Y64:Y68)</f>
        <v>-5450</v>
      </c>
      <c r="Z69" s="15">
        <f t="shared" ref="Z69" si="62">SUM(Z64:Z68)</f>
        <v>-5450</v>
      </c>
      <c r="AA69" s="15">
        <f t="shared" ref="AA69" si="63">SUM(AA64:AA68)</f>
        <v>-5450</v>
      </c>
      <c r="AB69" s="15">
        <f t="shared" ref="AB69" si="64">SUM(AB64:AB68)</f>
        <v>-5450</v>
      </c>
      <c r="AC69" s="15">
        <f t="shared" ref="AC69" si="65">SUM(AC64:AC68)</f>
        <v>-5450</v>
      </c>
      <c r="AD69" s="15">
        <f t="shared" ref="AD69" si="66">SUM(AD64:AD68)</f>
        <v>-5450</v>
      </c>
      <c r="AE69" s="15">
        <f t="shared" ref="AE69" si="67">SUM(AE64:AE68)</f>
        <v>-5450</v>
      </c>
      <c r="AF69" s="15">
        <f t="shared" ref="AF69" si="68">SUM(AF64:AF68)</f>
        <v>-5450</v>
      </c>
      <c r="AG69" s="15">
        <f t="shared" ref="AG69" si="69">SUM(AG64:AG68)</f>
        <v>-5450</v>
      </c>
      <c r="AH69" s="15">
        <f t="shared" ref="AH69" si="70">SUM(AH64:AH68)</f>
        <v>-5450</v>
      </c>
      <c r="AI69" s="15">
        <f t="shared" ref="AI69" si="71">SUM(AI64:AI68)</f>
        <v>-5495</v>
      </c>
      <c r="AJ69" s="15">
        <f t="shared" ref="AJ69" si="72">SUM(AJ64:AJ68)</f>
        <v>-5495</v>
      </c>
      <c r="AK69" s="15">
        <f t="shared" ref="AK69" si="73">SUM(AK64:AK68)</f>
        <v>-5495</v>
      </c>
      <c r="AL69" s="15">
        <f t="shared" ref="AL69" si="74">SUM(AL64:AL68)</f>
        <v>-5495</v>
      </c>
      <c r="AM69" s="15">
        <f t="shared" ref="AM69" si="75">SUM(AM64:AM68)</f>
        <v>-5495</v>
      </c>
      <c r="AN69" s="15">
        <f t="shared" ref="AN69" si="76">SUM(AN64:AN68)</f>
        <v>-5495</v>
      </c>
      <c r="AO69" s="15">
        <f t="shared" ref="AO69" si="77">SUM(AO64:AO68)</f>
        <v>-5495</v>
      </c>
      <c r="AP69" s="15">
        <f t="shared" ref="AP69" si="78">SUM(AP64:AP68)</f>
        <v>-5495</v>
      </c>
      <c r="AQ69" s="15">
        <f t="shared" ref="AQ69" si="79">SUM(AQ64:AQ68)</f>
        <v>-5495</v>
      </c>
      <c r="AR69" s="15">
        <f t="shared" ref="AR69" si="80">SUM(AR64:AR68)</f>
        <v>-5495</v>
      </c>
      <c r="AS69" s="15">
        <f t="shared" ref="AS69" si="81">SUM(AS64:AS68)</f>
        <v>-5495</v>
      </c>
      <c r="AT69" s="15">
        <f t="shared" ref="AT69" si="82">SUM(AT64:AT68)</f>
        <v>-5495</v>
      </c>
      <c r="AU69" s="15">
        <f t="shared" ref="AU69" si="83">SUM(AU64:AU68)</f>
        <v>-5540</v>
      </c>
      <c r="AV69" s="15">
        <f t="shared" ref="AV69" si="84">SUM(AV64:AV68)</f>
        <v>-5540</v>
      </c>
      <c r="AW69" s="15">
        <f t="shared" ref="AW69" si="85">SUM(AW64:AW68)</f>
        <v>-5540</v>
      </c>
      <c r="AX69" s="15">
        <f t="shared" ref="AX69" si="86">SUM(AX64:AX68)</f>
        <v>-5540</v>
      </c>
      <c r="AY69" s="15">
        <f t="shared" ref="AY69" si="87">SUM(AY64:AY68)</f>
        <v>-5540</v>
      </c>
      <c r="AZ69" s="15">
        <f t="shared" ref="AZ69" si="88">SUM(AZ64:AZ68)</f>
        <v>-5540</v>
      </c>
      <c r="BA69" s="15">
        <f t="shared" ref="BA69" si="89">SUM(BA64:BA68)</f>
        <v>-5540</v>
      </c>
      <c r="BB69" s="15">
        <f t="shared" ref="BB69" si="90">SUM(BB64:BB68)</f>
        <v>-5540</v>
      </c>
      <c r="BC69" s="15">
        <f t="shared" ref="BC69" si="91">SUM(BC64:BC68)</f>
        <v>-5540</v>
      </c>
      <c r="BD69" s="15">
        <f t="shared" ref="BD69" si="92">SUM(BD64:BD68)</f>
        <v>-5540</v>
      </c>
      <c r="BE69" s="15">
        <f t="shared" ref="BE69" si="93">SUM(BE64:BE68)</f>
        <v>-5540</v>
      </c>
      <c r="BF69" s="15">
        <f t="shared" ref="BF69" si="94">SUM(BF64:BF68)</f>
        <v>-5540</v>
      </c>
      <c r="BG69" s="15">
        <f t="shared" ref="BG69" si="95">SUM(BG64:BG68)</f>
        <v>-5585</v>
      </c>
      <c r="BH69" s="15">
        <f t="shared" ref="BH69" si="96">SUM(BH64:BH68)</f>
        <v>-5585</v>
      </c>
      <c r="BI69" s="15">
        <f t="shared" ref="BI69" si="97">SUM(BI64:BI68)</f>
        <v>-5585</v>
      </c>
      <c r="BJ69" s="15">
        <f t="shared" ref="BJ69" si="98">SUM(BJ64:BJ68)</f>
        <v>-5585</v>
      </c>
      <c r="BK69" s="15">
        <f t="shared" ref="BK69" si="99">SUM(BK64:BK68)</f>
        <v>-5585</v>
      </c>
      <c r="BL69" s="15">
        <f t="shared" ref="BL69" si="100">SUM(BL64:BL68)</f>
        <v>-5585</v>
      </c>
      <c r="BM69" s="15">
        <f t="shared" ref="BM69" si="101">SUM(BM64:BM68)</f>
        <v>-5585</v>
      </c>
      <c r="BN69" s="15">
        <f t="shared" ref="BN69" si="102">SUM(BN64:BN68)</f>
        <v>-5585</v>
      </c>
      <c r="BO69" s="15">
        <f t="shared" ref="BO69" si="103">SUM(BO64:BO68)</f>
        <v>-5585</v>
      </c>
      <c r="BP69" s="15">
        <f t="shared" ref="BP69" si="104">SUM(BP64:BP68)</f>
        <v>-5585</v>
      </c>
      <c r="BQ69" s="15">
        <f t="shared" ref="BQ69" si="105">SUM(BQ64:BQ68)</f>
        <v>-5585</v>
      </c>
      <c r="BR69" s="15">
        <f t="shared" ref="BR69" si="106">SUM(BR64:BR68)</f>
        <v>-5585</v>
      </c>
    </row>
    <row r="70" spans="3:70" customFormat="1" x14ac:dyDescent="0.25">
      <c r="T70" s="28"/>
    </row>
    <row r="71" spans="3:70" s="20" customFormat="1" x14ac:dyDescent="0.25">
      <c r="C71" s="20" t="s">
        <v>44</v>
      </c>
      <c r="T71" s="27"/>
    </row>
    <row r="73" spans="3:70" x14ac:dyDescent="0.25">
      <c r="C73" s="6" t="s">
        <v>200</v>
      </c>
      <c r="G73" s="18">
        <f>Inputs!F32</f>
        <v>0</v>
      </c>
      <c r="H73" s="18">
        <f>Inputs!G32</f>
        <v>0</v>
      </c>
      <c r="I73" s="18">
        <f>Inputs!H32</f>
        <v>0</v>
      </c>
      <c r="J73" s="18">
        <f>Inputs!I32</f>
        <v>0</v>
      </c>
      <c r="W73" s="8">
        <f t="shared" ref="W73:BR73" si="107">INDEX($G73:$J73,MATCH(W$4,$G$4:$J$4,0))</f>
        <v>0</v>
      </c>
      <c r="X73" s="8">
        <f t="shared" si="107"/>
        <v>0</v>
      </c>
      <c r="Y73" s="8">
        <f t="shared" si="107"/>
        <v>0</v>
      </c>
      <c r="Z73" s="8">
        <f t="shared" si="107"/>
        <v>0</v>
      </c>
      <c r="AA73" s="8">
        <f t="shared" si="107"/>
        <v>0</v>
      </c>
      <c r="AB73" s="8">
        <f t="shared" si="107"/>
        <v>0</v>
      </c>
      <c r="AC73" s="8">
        <f t="shared" si="107"/>
        <v>0</v>
      </c>
      <c r="AD73" s="8">
        <f t="shared" si="107"/>
        <v>0</v>
      </c>
      <c r="AE73" s="8">
        <f t="shared" si="107"/>
        <v>0</v>
      </c>
      <c r="AF73" s="8">
        <f t="shared" si="107"/>
        <v>0</v>
      </c>
      <c r="AG73" s="8">
        <f t="shared" si="107"/>
        <v>0</v>
      </c>
      <c r="AH73" s="8">
        <f t="shared" si="107"/>
        <v>0</v>
      </c>
      <c r="AI73" s="8">
        <f t="shared" si="107"/>
        <v>0</v>
      </c>
      <c r="AJ73" s="8">
        <f t="shared" si="107"/>
        <v>0</v>
      </c>
      <c r="AK73" s="8">
        <f t="shared" si="107"/>
        <v>0</v>
      </c>
      <c r="AL73" s="8">
        <f t="shared" si="107"/>
        <v>0</v>
      </c>
      <c r="AM73" s="8">
        <f t="shared" si="107"/>
        <v>0</v>
      </c>
      <c r="AN73" s="8">
        <f t="shared" si="107"/>
        <v>0</v>
      </c>
      <c r="AO73" s="8">
        <f t="shared" si="107"/>
        <v>0</v>
      </c>
      <c r="AP73" s="8">
        <f t="shared" si="107"/>
        <v>0</v>
      </c>
      <c r="AQ73" s="8">
        <f t="shared" si="107"/>
        <v>0</v>
      </c>
      <c r="AR73" s="8">
        <f t="shared" si="107"/>
        <v>0</v>
      </c>
      <c r="AS73" s="8">
        <f t="shared" si="107"/>
        <v>0</v>
      </c>
      <c r="AT73" s="8">
        <f t="shared" si="107"/>
        <v>0</v>
      </c>
      <c r="AU73" s="8">
        <f t="shared" si="107"/>
        <v>0</v>
      </c>
      <c r="AV73" s="8">
        <f t="shared" si="107"/>
        <v>0</v>
      </c>
      <c r="AW73" s="8">
        <f t="shared" si="107"/>
        <v>0</v>
      </c>
      <c r="AX73" s="8">
        <f t="shared" si="107"/>
        <v>0</v>
      </c>
      <c r="AY73" s="8">
        <f t="shared" si="107"/>
        <v>0</v>
      </c>
      <c r="AZ73" s="8">
        <f t="shared" si="107"/>
        <v>0</v>
      </c>
      <c r="BA73" s="8">
        <f t="shared" si="107"/>
        <v>0</v>
      </c>
      <c r="BB73" s="8">
        <f t="shared" si="107"/>
        <v>0</v>
      </c>
      <c r="BC73" s="8">
        <f t="shared" si="107"/>
        <v>0</v>
      </c>
      <c r="BD73" s="8">
        <f t="shared" si="107"/>
        <v>0</v>
      </c>
      <c r="BE73" s="8">
        <f t="shared" si="107"/>
        <v>0</v>
      </c>
      <c r="BF73" s="8">
        <f t="shared" si="107"/>
        <v>0</v>
      </c>
      <c r="BG73" s="8">
        <f t="shared" si="107"/>
        <v>0</v>
      </c>
      <c r="BH73" s="8">
        <f t="shared" si="107"/>
        <v>0</v>
      </c>
      <c r="BI73" s="8">
        <f t="shared" si="107"/>
        <v>0</v>
      </c>
      <c r="BJ73" s="8">
        <f t="shared" si="107"/>
        <v>0</v>
      </c>
      <c r="BK73" s="8">
        <f t="shared" si="107"/>
        <v>0</v>
      </c>
      <c r="BL73" s="8">
        <f t="shared" si="107"/>
        <v>0</v>
      </c>
      <c r="BM73" s="8">
        <f t="shared" si="107"/>
        <v>0</v>
      </c>
      <c r="BN73" s="8">
        <f t="shared" si="107"/>
        <v>0</v>
      </c>
      <c r="BO73" s="8">
        <f t="shared" si="107"/>
        <v>0</v>
      </c>
      <c r="BP73" s="8">
        <f t="shared" si="107"/>
        <v>0</v>
      </c>
      <c r="BQ73" s="8">
        <f t="shared" si="107"/>
        <v>0</v>
      </c>
      <c r="BR73" s="8">
        <f t="shared" si="107"/>
        <v>0</v>
      </c>
    </row>
    <row r="74" spans="3:70" x14ac:dyDescent="0.25">
      <c r="C74" s="6" t="s">
        <v>201</v>
      </c>
      <c r="G74" s="33">
        <f>Inputs!N32</f>
        <v>1</v>
      </c>
      <c r="H74" s="33">
        <f>Inputs!O32</f>
        <v>0</v>
      </c>
      <c r="I74" s="33">
        <f>Inputs!P32</f>
        <v>0</v>
      </c>
      <c r="J74" s="33">
        <f>Inputs!Q32</f>
        <v>0</v>
      </c>
      <c r="K74" s="33">
        <f>Inputs!R32</f>
        <v>0</v>
      </c>
      <c r="L74" s="33">
        <f>Inputs!S32</f>
        <v>0</v>
      </c>
      <c r="M74" s="33">
        <f>Inputs!T32</f>
        <v>0</v>
      </c>
      <c r="N74" s="33">
        <f>Inputs!U32</f>
        <v>0</v>
      </c>
      <c r="O74" s="33">
        <f>Inputs!V32</f>
        <v>0</v>
      </c>
      <c r="P74" s="33">
        <f>Inputs!W32</f>
        <v>0</v>
      </c>
      <c r="Q74" s="33">
        <f>Inputs!X32</f>
        <v>0</v>
      </c>
      <c r="R74" s="33">
        <f>Inputs!Y32</f>
        <v>0</v>
      </c>
      <c r="W74" s="34">
        <f t="shared" ref="W74:BR74" si="108">INDEX($G74:$R74,MATCH(W$7,$G$19:$R$19,0))</f>
        <v>1</v>
      </c>
      <c r="X74" s="34">
        <f t="shared" si="108"/>
        <v>0</v>
      </c>
      <c r="Y74" s="34">
        <f t="shared" si="108"/>
        <v>0</v>
      </c>
      <c r="Z74" s="34">
        <f t="shared" si="108"/>
        <v>0</v>
      </c>
      <c r="AA74" s="34">
        <f t="shared" si="108"/>
        <v>0</v>
      </c>
      <c r="AB74" s="34">
        <f t="shared" si="108"/>
        <v>0</v>
      </c>
      <c r="AC74" s="34">
        <f t="shared" si="108"/>
        <v>0</v>
      </c>
      <c r="AD74" s="34">
        <f t="shared" si="108"/>
        <v>0</v>
      </c>
      <c r="AE74" s="34">
        <f t="shared" si="108"/>
        <v>0</v>
      </c>
      <c r="AF74" s="34">
        <f t="shared" si="108"/>
        <v>0</v>
      </c>
      <c r="AG74" s="34">
        <f t="shared" si="108"/>
        <v>0</v>
      </c>
      <c r="AH74" s="34">
        <f t="shared" si="108"/>
        <v>0</v>
      </c>
      <c r="AI74" s="34">
        <f t="shared" si="108"/>
        <v>1</v>
      </c>
      <c r="AJ74" s="34">
        <f t="shared" si="108"/>
        <v>0</v>
      </c>
      <c r="AK74" s="34">
        <f t="shared" si="108"/>
        <v>0</v>
      </c>
      <c r="AL74" s="34">
        <f t="shared" si="108"/>
        <v>0</v>
      </c>
      <c r="AM74" s="34">
        <f t="shared" si="108"/>
        <v>0</v>
      </c>
      <c r="AN74" s="34">
        <f t="shared" si="108"/>
        <v>0</v>
      </c>
      <c r="AO74" s="34">
        <f t="shared" si="108"/>
        <v>0</v>
      </c>
      <c r="AP74" s="34">
        <f t="shared" si="108"/>
        <v>0</v>
      </c>
      <c r="AQ74" s="34">
        <f t="shared" si="108"/>
        <v>0</v>
      </c>
      <c r="AR74" s="34">
        <f t="shared" si="108"/>
        <v>0</v>
      </c>
      <c r="AS74" s="34">
        <f t="shared" si="108"/>
        <v>0</v>
      </c>
      <c r="AT74" s="34">
        <f t="shared" si="108"/>
        <v>0</v>
      </c>
      <c r="AU74" s="34">
        <f t="shared" si="108"/>
        <v>1</v>
      </c>
      <c r="AV74" s="34">
        <f t="shared" si="108"/>
        <v>0</v>
      </c>
      <c r="AW74" s="34">
        <f t="shared" si="108"/>
        <v>0</v>
      </c>
      <c r="AX74" s="34">
        <f t="shared" si="108"/>
        <v>0</v>
      </c>
      <c r="AY74" s="34">
        <f t="shared" si="108"/>
        <v>0</v>
      </c>
      <c r="AZ74" s="34">
        <f t="shared" si="108"/>
        <v>0</v>
      </c>
      <c r="BA74" s="34">
        <f t="shared" si="108"/>
        <v>0</v>
      </c>
      <c r="BB74" s="34">
        <f t="shared" si="108"/>
        <v>0</v>
      </c>
      <c r="BC74" s="34">
        <f t="shared" si="108"/>
        <v>0</v>
      </c>
      <c r="BD74" s="34">
        <f t="shared" si="108"/>
        <v>0</v>
      </c>
      <c r="BE74" s="34">
        <f t="shared" si="108"/>
        <v>0</v>
      </c>
      <c r="BF74" s="34">
        <f t="shared" si="108"/>
        <v>0</v>
      </c>
      <c r="BG74" s="34">
        <f t="shared" si="108"/>
        <v>1</v>
      </c>
      <c r="BH74" s="34">
        <f t="shared" si="108"/>
        <v>0</v>
      </c>
      <c r="BI74" s="34">
        <f t="shared" si="108"/>
        <v>0</v>
      </c>
      <c r="BJ74" s="34">
        <f t="shared" si="108"/>
        <v>0</v>
      </c>
      <c r="BK74" s="34">
        <f t="shared" si="108"/>
        <v>0</v>
      </c>
      <c r="BL74" s="34">
        <f t="shared" si="108"/>
        <v>0</v>
      </c>
      <c r="BM74" s="34">
        <f t="shared" si="108"/>
        <v>0</v>
      </c>
      <c r="BN74" s="34">
        <f t="shared" si="108"/>
        <v>0</v>
      </c>
      <c r="BO74" s="34">
        <f t="shared" si="108"/>
        <v>0</v>
      </c>
      <c r="BP74" s="34">
        <f t="shared" si="108"/>
        <v>0</v>
      </c>
      <c r="BQ74" s="34">
        <f t="shared" si="108"/>
        <v>0</v>
      </c>
      <c r="BR74" s="34">
        <f t="shared" si="108"/>
        <v>0</v>
      </c>
    </row>
    <row r="77" spans="3:70" x14ac:dyDescent="0.25">
      <c r="C77" s="6" t="s">
        <v>78</v>
      </c>
      <c r="G77" s="33">
        <f>Inputs!F34</f>
        <v>0.03</v>
      </c>
      <c r="H77" s="33">
        <f>Inputs!G34</f>
        <v>0.03</v>
      </c>
      <c r="I77" s="33">
        <f>Inputs!H34</f>
        <v>0.03</v>
      </c>
      <c r="J77" s="33">
        <f>Inputs!I34</f>
        <v>0.03</v>
      </c>
      <c r="W77" s="34">
        <f t="shared" ref="W77:BR77" si="109">INDEX($G77:$J77,MATCH(W$4,$G$4:$J$4,0))</f>
        <v>0.03</v>
      </c>
      <c r="X77" s="34">
        <f t="shared" si="109"/>
        <v>0.03</v>
      </c>
      <c r="Y77" s="34">
        <f t="shared" si="109"/>
        <v>0.03</v>
      </c>
      <c r="Z77" s="34">
        <f t="shared" si="109"/>
        <v>0.03</v>
      </c>
      <c r="AA77" s="34">
        <f t="shared" si="109"/>
        <v>0.03</v>
      </c>
      <c r="AB77" s="34">
        <f t="shared" si="109"/>
        <v>0.03</v>
      </c>
      <c r="AC77" s="34">
        <f t="shared" si="109"/>
        <v>0.03</v>
      </c>
      <c r="AD77" s="34">
        <f t="shared" si="109"/>
        <v>0.03</v>
      </c>
      <c r="AE77" s="34">
        <f t="shared" si="109"/>
        <v>0.03</v>
      </c>
      <c r="AF77" s="34">
        <f t="shared" si="109"/>
        <v>0.03</v>
      </c>
      <c r="AG77" s="34">
        <f t="shared" si="109"/>
        <v>0.03</v>
      </c>
      <c r="AH77" s="34">
        <f t="shared" si="109"/>
        <v>0.03</v>
      </c>
      <c r="AI77" s="34">
        <f t="shared" si="109"/>
        <v>0.03</v>
      </c>
      <c r="AJ77" s="34">
        <f t="shared" si="109"/>
        <v>0.03</v>
      </c>
      <c r="AK77" s="34">
        <f t="shared" si="109"/>
        <v>0.03</v>
      </c>
      <c r="AL77" s="34">
        <f t="shared" si="109"/>
        <v>0.03</v>
      </c>
      <c r="AM77" s="34">
        <f t="shared" si="109"/>
        <v>0.03</v>
      </c>
      <c r="AN77" s="34">
        <f t="shared" si="109"/>
        <v>0.03</v>
      </c>
      <c r="AO77" s="34">
        <f t="shared" si="109"/>
        <v>0.03</v>
      </c>
      <c r="AP77" s="34">
        <f t="shared" si="109"/>
        <v>0.03</v>
      </c>
      <c r="AQ77" s="34">
        <f t="shared" si="109"/>
        <v>0.03</v>
      </c>
      <c r="AR77" s="34">
        <f t="shared" si="109"/>
        <v>0.03</v>
      </c>
      <c r="AS77" s="34">
        <f t="shared" si="109"/>
        <v>0.03</v>
      </c>
      <c r="AT77" s="34">
        <f t="shared" si="109"/>
        <v>0.03</v>
      </c>
      <c r="AU77" s="34">
        <f t="shared" si="109"/>
        <v>0.03</v>
      </c>
      <c r="AV77" s="34">
        <f t="shared" si="109"/>
        <v>0.03</v>
      </c>
      <c r="AW77" s="34">
        <f t="shared" si="109"/>
        <v>0.03</v>
      </c>
      <c r="AX77" s="34">
        <f t="shared" si="109"/>
        <v>0.03</v>
      </c>
      <c r="AY77" s="34">
        <f t="shared" si="109"/>
        <v>0.03</v>
      </c>
      <c r="AZ77" s="34">
        <f t="shared" si="109"/>
        <v>0.03</v>
      </c>
      <c r="BA77" s="34">
        <f t="shared" si="109"/>
        <v>0.03</v>
      </c>
      <c r="BB77" s="34">
        <f t="shared" si="109"/>
        <v>0.03</v>
      </c>
      <c r="BC77" s="34">
        <f t="shared" si="109"/>
        <v>0.03</v>
      </c>
      <c r="BD77" s="34">
        <f t="shared" si="109"/>
        <v>0.03</v>
      </c>
      <c r="BE77" s="34">
        <f t="shared" si="109"/>
        <v>0.03</v>
      </c>
      <c r="BF77" s="34">
        <f t="shared" si="109"/>
        <v>0.03</v>
      </c>
      <c r="BG77" s="34">
        <f t="shared" si="109"/>
        <v>0.03</v>
      </c>
      <c r="BH77" s="34">
        <f t="shared" si="109"/>
        <v>0.03</v>
      </c>
      <c r="BI77" s="34">
        <f t="shared" si="109"/>
        <v>0.03</v>
      </c>
      <c r="BJ77" s="34">
        <f t="shared" si="109"/>
        <v>0.03</v>
      </c>
      <c r="BK77" s="34">
        <f t="shared" si="109"/>
        <v>0.03</v>
      </c>
      <c r="BL77" s="34">
        <f t="shared" si="109"/>
        <v>0.03</v>
      </c>
      <c r="BM77" s="34">
        <f t="shared" si="109"/>
        <v>0.03</v>
      </c>
      <c r="BN77" s="34">
        <f t="shared" si="109"/>
        <v>0.03</v>
      </c>
      <c r="BO77" s="34">
        <f t="shared" si="109"/>
        <v>0.03</v>
      </c>
      <c r="BP77" s="34">
        <f t="shared" si="109"/>
        <v>0.03</v>
      </c>
      <c r="BQ77" s="34">
        <f t="shared" si="109"/>
        <v>0.03</v>
      </c>
      <c r="BR77" s="34">
        <f t="shared" si="109"/>
        <v>0.03</v>
      </c>
    </row>
    <row r="79" spans="3:70" x14ac:dyDescent="0.25">
      <c r="C79" s="6" t="s">
        <v>144</v>
      </c>
      <c r="W79" s="18">
        <f>V82</f>
        <v>50000</v>
      </c>
      <c r="X79" s="18">
        <f t="shared" ref="X79:BR79" si="110">W82</f>
        <v>48500</v>
      </c>
      <c r="Y79" s="18">
        <f t="shared" si="110"/>
        <v>47045</v>
      </c>
      <c r="Z79" s="18">
        <f t="shared" si="110"/>
        <v>45633.65</v>
      </c>
      <c r="AA79" s="18">
        <f t="shared" si="110"/>
        <v>44264.640500000001</v>
      </c>
      <c r="AB79" s="18">
        <f t="shared" si="110"/>
        <v>42936.701285000003</v>
      </c>
      <c r="AC79" s="18">
        <f t="shared" si="110"/>
        <v>41648.600246450005</v>
      </c>
      <c r="AD79" s="18">
        <f t="shared" si="110"/>
        <v>40399.142239056506</v>
      </c>
      <c r="AE79" s="18">
        <f t="shared" si="110"/>
        <v>39187.16797188481</v>
      </c>
      <c r="AF79" s="18">
        <f t="shared" si="110"/>
        <v>38011.552932728264</v>
      </c>
      <c r="AG79" s="18">
        <f t="shared" si="110"/>
        <v>36871.206344746417</v>
      </c>
      <c r="AH79" s="18">
        <f t="shared" si="110"/>
        <v>35765.070154404028</v>
      </c>
      <c r="AI79" s="18">
        <f t="shared" si="110"/>
        <v>34692.118049771903</v>
      </c>
      <c r="AJ79" s="18">
        <f t="shared" si="110"/>
        <v>33651.354508278746</v>
      </c>
      <c r="AK79" s="18">
        <f t="shared" si="110"/>
        <v>32641.813873030384</v>
      </c>
      <c r="AL79" s="18">
        <f t="shared" si="110"/>
        <v>31662.559456839474</v>
      </c>
      <c r="AM79" s="18">
        <f t="shared" si="110"/>
        <v>30712.682673134288</v>
      </c>
      <c r="AN79" s="18">
        <f t="shared" si="110"/>
        <v>29791.30219294026</v>
      </c>
      <c r="AO79" s="18">
        <f t="shared" si="110"/>
        <v>28897.563127152054</v>
      </c>
      <c r="AP79" s="18">
        <f t="shared" si="110"/>
        <v>28030.636233337493</v>
      </c>
      <c r="AQ79" s="18">
        <f t="shared" si="110"/>
        <v>27189.717146337367</v>
      </c>
      <c r="AR79" s="18">
        <f t="shared" si="110"/>
        <v>26374.025631947246</v>
      </c>
      <c r="AS79" s="18">
        <f t="shared" si="110"/>
        <v>25582.804862988829</v>
      </c>
      <c r="AT79" s="18">
        <f t="shared" si="110"/>
        <v>24815.320717099163</v>
      </c>
      <c r="AU79" s="18">
        <f t="shared" si="110"/>
        <v>24070.861095586188</v>
      </c>
      <c r="AV79" s="18">
        <f t="shared" si="110"/>
        <v>23348.735262718601</v>
      </c>
      <c r="AW79" s="18">
        <f t="shared" si="110"/>
        <v>22648.273204837042</v>
      </c>
      <c r="AX79" s="18">
        <f t="shared" si="110"/>
        <v>21968.825008691929</v>
      </c>
      <c r="AY79" s="18">
        <f t="shared" si="110"/>
        <v>21309.760258431172</v>
      </c>
      <c r="AZ79" s="18">
        <f t="shared" si="110"/>
        <v>20670.467450678236</v>
      </c>
      <c r="BA79" s="18">
        <f t="shared" si="110"/>
        <v>20050.35342715789</v>
      </c>
      <c r="BB79" s="18">
        <f t="shared" si="110"/>
        <v>19448.842824343152</v>
      </c>
      <c r="BC79" s="18">
        <f t="shared" si="110"/>
        <v>18865.377539612859</v>
      </c>
      <c r="BD79" s="18">
        <f t="shared" si="110"/>
        <v>18299.416213424473</v>
      </c>
      <c r="BE79" s="18">
        <f t="shared" si="110"/>
        <v>17750.433727021737</v>
      </c>
      <c r="BF79" s="18">
        <f t="shared" si="110"/>
        <v>17217.920715211083</v>
      </c>
      <c r="BG79" s="18">
        <f t="shared" si="110"/>
        <v>16701.38309375475</v>
      </c>
      <c r="BH79" s="18">
        <f t="shared" si="110"/>
        <v>16200.341600942107</v>
      </c>
      <c r="BI79" s="18">
        <f t="shared" si="110"/>
        <v>15714.331352913843</v>
      </c>
      <c r="BJ79" s="18">
        <f t="shared" si="110"/>
        <v>15242.901412326428</v>
      </c>
      <c r="BK79" s="18">
        <f t="shared" si="110"/>
        <v>14785.614369956635</v>
      </c>
      <c r="BL79" s="18">
        <f t="shared" si="110"/>
        <v>14342.045938857935</v>
      </c>
      <c r="BM79" s="18">
        <f t="shared" si="110"/>
        <v>13911.784560692196</v>
      </c>
      <c r="BN79" s="18">
        <f t="shared" si="110"/>
        <v>13494.43102387143</v>
      </c>
      <c r="BO79" s="18">
        <f t="shared" si="110"/>
        <v>13089.598093155288</v>
      </c>
      <c r="BP79" s="18">
        <f t="shared" si="110"/>
        <v>12696.910150360629</v>
      </c>
      <c r="BQ79" s="18">
        <f t="shared" si="110"/>
        <v>12316.002845849811</v>
      </c>
      <c r="BR79" s="18">
        <f t="shared" si="110"/>
        <v>11946.522760474316</v>
      </c>
    </row>
    <row r="80" spans="3:70" x14ac:dyDescent="0.25">
      <c r="C80" s="6" t="s">
        <v>197</v>
      </c>
      <c r="W80" s="8">
        <f>W73*W74</f>
        <v>0</v>
      </c>
      <c r="X80" s="8">
        <f t="shared" ref="X80:BR80" si="111">X73*X74</f>
        <v>0</v>
      </c>
      <c r="Y80" s="8">
        <f t="shared" si="111"/>
        <v>0</v>
      </c>
      <c r="Z80" s="8">
        <f t="shared" si="111"/>
        <v>0</v>
      </c>
      <c r="AA80" s="8">
        <f t="shared" si="111"/>
        <v>0</v>
      </c>
      <c r="AB80" s="8">
        <f t="shared" si="111"/>
        <v>0</v>
      </c>
      <c r="AC80" s="8">
        <f t="shared" si="111"/>
        <v>0</v>
      </c>
      <c r="AD80" s="8">
        <f t="shared" si="111"/>
        <v>0</v>
      </c>
      <c r="AE80" s="8">
        <f t="shared" si="111"/>
        <v>0</v>
      </c>
      <c r="AF80" s="8">
        <f t="shared" si="111"/>
        <v>0</v>
      </c>
      <c r="AG80" s="8">
        <f t="shared" si="111"/>
        <v>0</v>
      </c>
      <c r="AH80" s="8">
        <f t="shared" si="111"/>
        <v>0</v>
      </c>
      <c r="AI80" s="8">
        <f t="shared" si="111"/>
        <v>0</v>
      </c>
      <c r="AJ80" s="8">
        <f t="shared" si="111"/>
        <v>0</v>
      </c>
      <c r="AK80" s="8">
        <f t="shared" si="111"/>
        <v>0</v>
      </c>
      <c r="AL80" s="8">
        <f t="shared" si="111"/>
        <v>0</v>
      </c>
      <c r="AM80" s="8">
        <f t="shared" si="111"/>
        <v>0</v>
      </c>
      <c r="AN80" s="8">
        <f t="shared" si="111"/>
        <v>0</v>
      </c>
      <c r="AO80" s="8">
        <f t="shared" si="111"/>
        <v>0</v>
      </c>
      <c r="AP80" s="8">
        <f t="shared" si="111"/>
        <v>0</v>
      </c>
      <c r="AQ80" s="8">
        <f t="shared" si="111"/>
        <v>0</v>
      </c>
      <c r="AR80" s="8">
        <f t="shared" si="111"/>
        <v>0</v>
      </c>
      <c r="AS80" s="8">
        <f t="shared" si="111"/>
        <v>0</v>
      </c>
      <c r="AT80" s="8">
        <f t="shared" si="111"/>
        <v>0</v>
      </c>
      <c r="AU80" s="8">
        <f t="shared" si="111"/>
        <v>0</v>
      </c>
      <c r="AV80" s="8">
        <f t="shared" si="111"/>
        <v>0</v>
      </c>
      <c r="AW80" s="8">
        <f t="shared" si="111"/>
        <v>0</v>
      </c>
      <c r="AX80" s="8">
        <f t="shared" si="111"/>
        <v>0</v>
      </c>
      <c r="AY80" s="8">
        <f t="shared" si="111"/>
        <v>0</v>
      </c>
      <c r="AZ80" s="8">
        <f t="shared" si="111"/>
        <v>0</v>
      </c>
      <c r="BA80" s="8">
        <f t="shared" si="111"/>
        <v>0</v>
      </c>
      <c r="BB80" s="8">
        <f t="shared" si="111"/>
        <v>0</v>
      </c>
      <c r="BC80" s="8">
        <f t="shared" si="111"/>
        <v>0</v>
      </c>
      <c r="BD80" s="8">
        <f t="shared" si="111"/>
        <v>0</v>
      </c>
      <c r="BE80" s="8">
        <f t="shared" si="111"/>
        <v>0</v>
      </c>
      <c r="BF80" s="8">
        <f t="shared" si="111"/>
        <v>0</v>
      </c>
      <c r="BG80" s="8">
        <f t="shared" si="111"/>
        <v>0</v>
      </c>
      <c r="BH80" s="8">
        <f t="shared" si="111"/>
        <v>0</v>
      </c>
      <c r="BI80" s="8">
        <f t="shared" si="111"/>
        <v>0</v>
      </c>
      <c r="BJ80" s="8">
        <f t="shared" si="111"/>
        <v>0</v>
      </c>
      <c r="BK80" s="8">
        <f t="shared" si="111"/>
        <v>0</v>
      </c>
      <c r="BL80" s="8">
        <f t="shared" si="111"/>
        <v>0</v>
      </c>
      <c r="BM80" s="8">
        <f t="shared" si="111"/>
        <v>0</v>
      </c>
      <c r="BN80" s="8">
        <f t="shared" si="111"/>
        <v>0</v>
      </c>
      <c r="BO80" s="8">
        <f t="shared" si="111"/>
        <v>0</v>
      </c>
      <c r="BP80" s="8">
        <f t="shared" si="111"/>
        <v>0</v>
      </c>
      <c r="BQ80" s="8">
        <f t="shared" si="111"/>
        <v>0</v>
      </c>
      <c r="BR80" s="8">
        <f t="shared" si="111"/>
        <v>0</v>
      </c>
    </row>
    <row r="81" spans="3:70" x14ac:dyDescent="0.25">
      <c r="C81" s="6" t="s">
        <v>75</v>
      </c>
      <c r="W81" s="8">
        <f>-SUM(W79:W80)*W77</f>
        <v>-1500</v>
      </c>
      <c r="X81" s="8">
        <f t="shared" ref="X81:BR81" si="112">-SUM(X79:X80)*X77</f>
        <v>-1455</v>
      </c>
      <c r="Y81" s="8">
        <f t="shared" si="112"/>
        <v>-1411.35</v>
      </c>
      <c r="Z81" s="8">
        <f t="shared" si="112"/>
        <v>-1369.0094999999999</v>
      </c>
      <c r="AA81" s="8">
        <f t="shared" si="112"/>
        <v>-1327.9392150000001</v>
      </c>
      <c r="AB81" s="8">
        <f t="shared" si="112"/>
        <v>-1288.1010385500001</v>
      </c>
      <c r="AC81" s="8">
        <f t="shared" si="112"/>
        <v>-1249.4580073935001</v>
      </c>
      <c r="AD81" s="8">
        <f t="shared" si="112"/>
        <v>-1211.9742671716951</v>
      </c>
      <c r="AE81" s="8">
        <f t="shared" si="112"/>
        <v>-1175.6150391565443</v>
      </c>
      <c r="AF81" s="8">
        <f t="shared" si="112"/>
        <v>-1140.346587981848</v>
      </c>
      <c r="AG81" s="8">
        <f t="shared" si="112"/>
        <v>-1106.1361903423924</v>
      </c>
      <c r="AH81" s="8">
        <f t="shared" si="112"/>
        <v>-1072.9521046321208</v>
      </c>
      <c r="AI81" s="8">
        <f t="shared" si="112"/>
        <v>-1040.7635414931572</v>
      </c>
      <c r="AJ81" s="8">
        <f t="shared" si="112"/>
        <v>-1009.5406352483624</v>
      </c>
      <c r="AK81" s="8">
        <f t="shared" si="112"/>
        <v>-979.25441619091146</v>
      </c>
      <c r="AL81" s="8">
        <f t="shared" si="112"/>
        <v>-949.87678370518415</v>
      </c>
      <c r="AM81" s="8">
        <f t="shared" si="112"/>
        <v>-921.38048019402856</v>
      </c>
      <c r="AN81" s="8">
        <f t="shared" si="112"/>
        <v>-893.73906578820777</v>
      </c>
      <c r="AO81" s="8">
        <f t="shared" si="112"/>
        <v>-866.92689381456159</v>
      </c>
      <c r="AP81" s="8">
        <f t="shared" si="112"/>
        <v>-840.9190870001247</v>
      </c>
      <c r="AQ81" s="8">
        <f t="shared" si="112"/>
        <v>-815.69151439012103</v>
      </c>
      <c r="AR81" s="8">
        <f t="shared" si="112"/>
        <v>-791.22076895841735</v>
      </c>
      <c r="AS81" s="8">
        <f t="shared" si="112"/>
        <v>-767.48414588966489</v>
      </c>
      <c r="AT81" s="8">
        <f t="shared" si="112"/>
        <v>-744.45962151297488</v>
      </c>
      <c r="AU81" s="8">
        <f t="shared" si="112"/>
        <v>-722.12583286758559</v>
      </c>
      <c r="AV81" s="8">
        <f t="shared" si="112"/>
        <v>-700.46205788155805</v>
      </c>
      <c r="AW81" s="8">
        <f t="shared" si="112"/>
        <v>-679.44819614511118</v>
      </c>
      <c r="AX81" s="8">
        <f t="shared" si="112"/>
        <v>-659.06475026075782</v>
      </c>
      <c r="AY81" s="8">
        <f t="shared" si="112"/>
        <v>-639.29280775293512</v>
      </c>
      <c r="AZ81" s="8">
        <f t="shared" si="112"/>
        <v>-620.11402352034702</v>
      </c>
      <c r="BA81" s="8">
        <f t="shared" si="112"/>
        <v>-601.51060281473667</v>
      </c>
      <c r="BB81" s="8">
        <f t="shared" si="112"/>
        <v>-583.46528473029457</v>
      </c>
      <c r="BC81" s="8">
        <f t="shared" si="112"/>
        <v>-565.96132618838578</v>
      </c>
      <c r="BD81" s="8">
        <f t="shared" si="112"/>
        <v>-548.98248640273414</v>
      </c>
      <c r="BE81" s="8">
        <f t="shared" si="112"/>
        <v>-532.51301181065207</v>
      </c>
      <c r="BF81" s="8">
        <f t="shared" si="112"/>
        <v>-516.53762145633243</v>
      </c>
      <c r="BG81" s="8">
        <f t="shared" si="112"/>
        <v>-501.0414928126425</v>
      </c>
      <c r="BH81" s="8">
        <f t="shared" si="112"/>
        <v>-486.01024802826322</v>
      </c>
      <c r="BI81" s="8">
        <f t="shared" si="112"/>
        <v>-471.42994058741527</v>
      </c>
      <c r="BJ81" s="8">
        <f t="shared" si="112"/>
        <v>-457.2870423697928</v>
      </c>
      <c r="BK81" s="8">
        <f t="shared" si="112"/>
        <v>-443.56843109869902</v>
      </c>
      <c r="BL81" s="8">
        <f t="shared" si="112"/>
        <v>-430.26137816573805</v>
      </c>
      <c r="BM81" s="8">
        <f t="shared" si="112"/>
        <v>-417.3535368207659</v>
      </c>
      <c r="BN81" s="8">
        <f t="shared" si="112"/>
        <v>-404.83293071614287</v>
      </c>
      <c r="BO81" s="8">
        <f t="shared" si="112"/>
        <v>-392.68794279465862</v>
      </c>
      <c r="BP81" s="8">
        <f t="shared" si="112"/>
        <v>-380.90730451081885</v>
      </c>
      <c r="BQ81" s="8">
        <f t="shared" si="112"/>
        <v>-369.4800853754943</v>
      </c>
      <c r="BR81" s="8">
        <f t="shared" si="112"/>
        <v>-358.39568281422947</v>
      </c>
    </row>
    <row r="82" spans="3:70" x14ac:dyDescent="0.25">
      <c r="C82" s="6" t="s">
        <v>145</v>
      </c>
      <c r="V82" s="9">
        <v>50000</v>
      </c>
      <c r="W82" s="15">
        <f>MAX(SUM(W79:W81),0)</f>
        <v>48500</v>
      </c>
      <c r="X82" s="15">
        <f t="shared" ref="X82:BR82" si="113">MAX(SUM(X79:X81),0)</f>
        <v>47045</v>
      </c>
      <c r="Y82" s="15">
        <f t="shared" si="113"/>
        <v>45633.65</v>
      </c>
      <c r="Z82" s="15">
        <f t="shared" si="113"/>
        <v>44264.640500000001</v>
      </c>
      <c r="AA82" s="15">
        <f t="shared" si="113"/>
        <v>42936.701285000003</v>
      </c>
      <c r="AB82" s="15">
        <f t="shared" si="113"/>
        <v>41648.600246450005</v>
      </c>
      <c r="AC82" s="15">
        <f t="shared" si="113"/>
        <v>40399.142239056506</v>
      </c>
      <c r="AD82" s="15">
        <f t="shared" si="113"/>
        <v>39187.16797188481</v>
      </c>
      <c r="AE82" s="15">
        <f t="shared" si="113"/>
        <v>38011.552932728264</v>
      </c>
      <c r="AF82" s="15">
        <f t="shared" si="113"/>
        <v>36871.206344746417</v>
      </c>
      <c r="AG82" s="15">
        <f t="shared" si="113"/>
        <v>35765.070154404028</v>
      </c>
      <c r="AH82" s="15">
        <f t="shared" si="113"/>
        <v>34692.118049771903</v>
      </c>
      <c r="AI82" s="15">
        <f t="shared" si="113"/>
        <v>33651.354508278746</v>
      </c>
      <c r="AJ82" s="15">
        <f t="shared" si="113"/>
        <v>32641.813873030384</v>
      </c>
      <c r="AK82" s="15">
        <f t="shared" si="113"/>
        <v>31662.559456839474</v>
      </c>
      <c r="AL82" s="15">
        <f t="shared" si="113"/>
        <v>30712.682673134288</v>
      </c>
      <c r="AM82" s="15">
        <f t="shared" si="113"/>
        <v>29791.30219294026</v>
      </c>
      <c r="AN82" s="15">
        <f t="shared" si="113"/>
        <v>28897.563127152054</v>
      </c>
      <c r="AO82" s="15">
        <f t="shared" si="113"/>
        <v>28030.636233337493</v>
      </c>
      <c r="AP82" s="15">
        <f t="shared" si="113"/>
        <v>27189.717146337367</v>
      </c>
      <c r="AQ82" s="15">
        <f t="shared" si="113"/>
        <v>26374.025631947246</v>
      </c>
      <c r="AR82" s="15">
        <f t="shared" si="113"/>
        <v>25582.804862988829</v>
      </c>
      <c r="AS82" s="15">
        <f t="shared" si="113"/>
        <v>24815.320717099163</v>
      </c>
      <c r="AT82" s="15">
        <f t="shared" si="113"/>
        <v>24070.861095586188</v>
      </c>
      <c r="AU82" s="15">
        <f t="shared" si="113"/>
        <v>23348.735262718601</v>
      </c>
      <c r="AV82" s="15">
        <f t="shared" si="113"/>
        <v>22648.273204837042</v>
      </c>
      <c r="AW82" s="15">
        <f t="shared" si="113"/>
        <v>21968.825008691929</v>
      </c>
      <c r="AX82" s="15">
        <f t="shared" si="113"/>
        <v>21309.760258431172</v>
      </c>
      <c r="AY82" s="15">
        <f t="shared" si="113"/>
        <v>20670.467450678236</v>
      </c>
      <c r="AZ82" s="15">
        <f t="shared" si="113"/>
        <v>20050.35342715789</v>
      </c>
      <c r="BA82" s="15">
        <f t="shared" si="113"/>
        <v>19448.842824343152</v>
      </c>
      <c r="BB82" s="15">
        <f t="shared" si="113"/>
        <v>18865.377539612859</v>
      </c>
      <c r="BC82" s="15">
        <f t="shared" si="113"/>
        <v>18299.416213424473</v>
      </c>
      <c r="BD82" s="15">
        <f t="shared" si="113"/>
        <v>17750.433727021737</v>
      </c>
      <c r="BE82" s="15">
        <f t="shared" si="113"/>
        <v>17217.920715211083</v>
      </c>
      <c r="BF82" s="15">
        <f t="shared" si="113"/>
        <v>16701.38309375475</v>
      </c>
      <c r="BG82" s="15">
        <f t="shared" si="113"/>
        <v>16200.341600942107</v>
      </c>
      <c r="BH82" s="15">
        <f t="shared" si="113"/>
        <v>15714.331352913843</v>
      </c>
      <c r="BI82" s="15">
        <f t="shared" si="113"/>
        <v>15242.901412326428</v>
      </c>
      <c r="BJ82" s="15">
        <f t="shared" si="113"/>
        <v>14785.614369956635</v>
      </c>
      <c r="BK82" s="15">
        <f t="shared" si="113"/>
        <v>14342.045938857935</v>
      </c>
      <c r="BL82" s="15">
        <f t="shared" si="113"/>
        <v>13911.784560692196</v>
      </c>
      <c r="BM82" s="15">
        <f t="shared" si="113"/>
        <v>13494.43102387143</v>
      </c>
      <c r="BN82" s="15">
        <f t="shared" si="113"/>
        <v>13089.598093155288</v>
      </c>
      <c r="BO82" s="15">
        <f t="shared" si="113"/>
        <v>12696.910150360629</v>
      </c>
      <c r="BP82" s="15">
        <f t="shared" si="113"/>
        <v>12316.002845849811</v>
      </c>
      <c r="BQ82" s="15">
        <f t="shared" si="113"/>
        <v>11946.522760474316</v>
      </c>
      <c r="BR82" s="15">
        <f t="shared" si="113"/>
        <v>11588.127077660087</v>
      </c>
    </row>
    <row r="84" spans="3:70" s="20" customFormat="1" x14ac:dyDescent="0.25">
      <c r="C84" s="20" t="s">
        <v>45</v>
      </c>
      <c r="T84" s="27"/>
    </row>
    <row r="86" spans="3:70" x14ac:dyDescent="0.25">
      <c r="C86" s="6" t="s">
        <v>154</v>
      </c>
      <c r="W86" s="38">
        <v>30</v>
      </c>
      <c r="X86" s="38">
        <v>30</v>
      </c>
      <c r="Y86" s="38">
        <v>30</v>
      </c>
      <c r="Z86" s="38">
        <v>30</v>
      </c>
      <c r="AA86" s="38">
        <v>30</v>
      </c>
      <c r="AB86" s="38">
        <v>30</v>
      </c>
      <c r="AC86" s="38">
        <v>30</v>
      </c>
      <c r="AD86" s="38">
        <v>30</v>
      </c>
      <c r="AE86" s="38">
        <v>30</v>
      </c>
      <c r="AF86" s="38">
        <v>30</v>
      </c>
      <c r="AG86" s="38">
        <v>30</v>
      </c>
      <c r="AH86" s="38">
        <v>30</v>
      </c>
      <c r="AI86" s="38">
        <v>30</v>
      </c>
      <c r="AJ86" s="38">
        <v>30</v>
      </c>
      <c r="AK86" s="38">
        <v>30</v>
      </c>
      <c r="AL86" s="38">
        <v>30</v>
      </c>
      <c r="AM86" s="38">
        <v>30</v>
      </c>
      <c r="AN86" s="38">
        <v>30</v>
      </c>
      <c r="AO86" s="38">
        <v>30</v>
      </c>
      <c r="AP86" s="38">
        <v>30</v>
      </c>
      <c r="AQ86" s="38">
        <v>30</v>
      </c>
      <c r="AR86" s="38">
        <v>30</v>
      </c>
      <c r="AS86" s="38">
        <v>30</v>
      </c>
      <c r="AT86" s="38">
        <v>30</v>
      </c>
      <c r="AU86" s="38">
        <v>30</v>
      </c>
      <c r="AV86" s="38">
        <v>30</v>
      </c>
      <c r="AW86" s="38">
        <v>30</v>
      </c>
      <c r="AX86" s="38">
        <v>30</v>
      </c>
      <c r="AY86" s="38">
        <v>30</v>
      </c>
      <c r="AZ86" s="38">
        <v>30</v>
      </c>
      <c r="BA86" s="38">
        <v>30</v>
      </c>
      <c r="BB86" s="38">
        <v>30</v>
      </c>
      <c r="BC86" s="38">
        <v>30</v>
      </c>
      <c r="BD86" s="38">
        <v>30</v>
      </c>
      <c r="BE86" s="38">
        <v>30</v>
      </c>
      <c r="BF86" s="38">
        <v>30</v>
      </c>
      <c r="BG86" s="38">
        <v>30</v>
      </c>
      <c r="BH86" s="38">
        <v>30</v>
      </c>
      <c r="BI86" s="38">
        <v>30</v>
      </c>
      <c r="BJ86" s="38">
        <v>30</v>
      </c>
      <c r="BK86" s="38">
        <v>30</v>
      </c>
      <c r="BL86" s="38">
        <v>30</v>
      </c>
      <c r="BM86" s="38">
        <v>30</v>
      </c>
      <c r="BN86" s="38">
        <v>30</v>
      </c>
      <c r="BO86" s="38">
        <v>30</v>
      </c>
      <c r="BP86" s="38">
        <v>30</v>
      </c>
      <c r="BQ86" s="38">
        <v>30</v>
      </c>
      <c r="BR86" s="38">
        <v>30</v>
      </c>
    </row>
    <row r="88" spans="3:70" x14ac:dyDescent="0.25">
      <c r="C88" s="6" t="s">
        <v>155</v>
      </c>
      <c r="G88" s="18">
        <f>Inputs!F38</f>
        <v>30</v>
      </c>
      <c r="H88" s="18">
        <f>Inputs!G38</f>
        <v>30</v>
      </c>
      <c r="I88" s="18">
        <f>Inputs!H38</f>
        <v>30</v>
      </c>
      <c r="J88" s="18">
        <f>Inputs!I38</f>
        <v>30</v>
      </c>
      <c r="W88" s="36">
        <f>INDEX($G$88:$J$88,MATCH(W$4,$G$4:$J$4,0))</f>
        <v>30</v>
      </c>
      <c r="X88" s="36">
        <f t="shared" ref="X88:BR88" si="114">INDEX($G$88:$J$88,MATCH(X$4,$G$4:$J$4,0))</f>
        <v>30</v>
      </c>
      <c r="Y88" s="36">
        <f t="shared" si="114"/>
        <v>30</v>
      </c>
      <c r="Z88" s="36">
        <f t="shared" si="114"/>
        <v>30</v>
      </c>
      <c r="AA88" s="36">
        <f t="shared" si="114"/>
        <v>30</v>
      </c>
      <c r="AB88" s="36">
        <f t="shared" si="114"/>
        <v>30</v>
      </c>
      <c r="AC88" s="36">
        <f t="shared" si="114"/>
        <v>30</v>
      </c>
      <c r="AD88" s="36">
        <f t="shared" si="114"/>
        <v>30</v>
      </c>
      <c r="AE88" s="36">
        <f t="shared" si="114"/>
        <v>30</v>
      </c>
      <c r="AF88" s="36">
        <f t="shared" si="114"/>
        <v>30</v>
      </c>
      <c r="AG88" s="36">
        <f t="shared" si="114"/>
        <v>30</v>
      </c>
      <c r="AH88" s="36">
        <f t="shared" si="114"/>
        <v>30</v>
      </c>
      <c r="AI88" s="36">
        <f t="shared" si="114"/>
        <v>30</v>
      </c>
      <c r="AJ88" s="36">
        <f t="shared" si="114"/>
        <v>30</v>
      </c>
      <c r="AK88" s="36">
        <f t="shared" si="114"/>
        <v>30</v>
      </c>
      <c r="AL88" s="36">
        <f t="shared" si="114"/>
        <v>30</v>
      </c>
      <c r="AM88" s="36">
        <f t="shared" si="114"/>
        <v>30</v>
      </c>
      <c r="AN88" s="36">
        <f t="shared" si="114"/>
        <v>30</v>
      </c>
      <c r="AO88" s="36">
        <f t="shared" si="114"/>
        <v>30</v>
      </c>
      <c r="AP88" s="36">
        <f t="shared" si="114"/>
        <v>30</v>
      </c>
      <c r="AQ88" s="36">
        <f t="shared" si="114"/>
        <v>30</v>
      </c>
      <c r="AR88" s="36">
        <f t="shared" si="114"/>
        <v>30</v>
      </c>
      <c r="AS88" s="36">
        <f t="shared" si="114"/>
        <v>30</v>
      </c>
      <c r="AT88" s="36">
        <f t="shared" si="114"/>
        <v>30</v>
      </c>
      <c r="AU88" s="36">
        <f t="shared" si="114"/>
        <v>30</v>
      </c>
      <c r="AV88" s="36">
        <f t="shared" si="114"/>
        <v>30</v>
      </c>
      <c r="AW88" s="36">
        <f t="shared" si="114"/>
        <v>30</v>
      </c>
      <c r="AX88" s="36">
        <f t="shared" si="114"/>
        <v>30</v>
      </c>
      <c r="AY88" s="36">
        <f t="shared" si="114"/>
        <v>30</v>
      </c>
      <c r="AZ88" s="36">
        <f t="shared" si="114"/>
        <v>30</v>
      </c>
      <c r="BA88" s="36">
        <f t="shared" si="114"/>
        <v>30</v>
      </c>
      <c r="BB88" s="36">
        <f t="shared" si="114"/>
        <v>30</v>
      </c>
      <c r="BC88" s="36">
        <f t="shared" si="114"/>
        <v>30</v>
      </c>
      <c r="BD88" s="36">
        <f t="shared" si="114"/>
        <v>30</v>
      </c>
      <c r="BE88" s="36">
        <f t="shared" si="114"/>
        <v>30</v>
      </c>
      <c r="BF88" s="36">
        <f t="shared" si="114"/>
        <v>30</v>
      </c>
      <c r="BG88" s="36">
        <f t="shared" si="114"/>
        <v>30</v>
      </c>
      <c r="BH88" s="36">
        <f t="shared" si="114"/>
        <v>30</v>
      </c>
      <c r="BI88" s="36">
        <f t="shared" si="114"/>
        <v>30</v>
      </c>
      <c r="BJ88" s="36">
        <f t="shared" si="114"/>
        <v>30</v>
      </c>
      <c r="BK88" s="36">
        <f t="shared" si="114"/>
        <v>30</v>
      </c>
      <c r="BL88" s="36">
        <f t="shared" si="114"/>
        <v>30</v>
      </c>
      <c r="BM88" s="36">
        <f t="shared" si="114"/>
        <v>30</v>
      </c>
      <c r="BN88" s="36">
        <f t="shared" si="114"/>
        <v>30</v>
      </c>
      <c r="BO88" s="36">
        <f t="shared" si="114"/>
        <v>30</v>
      </c>
      <c r="BP88" s="36">
        <f t="shared" si="114"/>
        <v>30</v>
      </c>
      <c r="BQ88" s="36">
        <f t="shared" si="114"/>
        <v>30</v>
      </c>
      <c r="BR88" s="36">
        <f t="shared" si="114"/>
        <v>30</v>
      </c>
    </row>
    <row r="90" spans="3:70" x14ac:dyDescent="0.25">
      <c r="C90" s="6" t="str">
        <f>C84&amp;" b/f"</f>
        <v>Debtors b/f</v>
      </c>
      <c r="W90" s="18">
        <f>V93</f>
        <v>5000</v>
      </c>
      <c r="X90" s="18">
        <f t="shared" ref="X90:BR90" si="115">W93</f>
        <v>7500</v>
      </c>
      <c r="Y90" s="18">
        <f t="shared" si="115"/>
        <v>7500</v>
      </c>
      <c r="Z90" s="18">
        <f t="shared" si="115"/>
        <v>7500</v>
      </c>
      <c r="AA90" s="18">
        <f t="shared" si="115"/>
        <v>7500</v>
      </c>
      <c r="AB90" s="18">
        <f t="shared" si="115"/>
        <v>7500</v>
      </c>
      <c r="AC90" s="18">
        <f t="shared" si="115"/>
        <v>7500</v>
      </c>
      <c r="AD90" s="18">
        <f t="shared" si="115"/>
        <v>7500</v>
      </c>
      <c r="AE90" s="18">
        <f t="shared" si="115"/>
        <v>7500</v>
      </c>
      <c r="AF90" s="18">
        <f t="shared" si="115"/>
        <v>7500</v>
      </c>
      <c r="AG90" s="18">
        <f t="shared" si="115"/>
        <v>7500</v>
      </c>
      <c r="AH90" s="18">
        <f t="shared" si="115"/>
        <v>7500</v>
      </c>
      <c r="AI90" s="18">
        <f t="shared" si="115"/>
        <v>7500</v>
      </c>
      <c r="AJ90" s="18">
        <f t="shared" si="115"/>
        <v>8250</v>
      </c>
      <c r="AK90" s="18">
        <f t="shared" si="115"/>
        <v>8250</v>
      </c>
      <c r="AL90" s="18">
        <f t="shared" si="115"/>
        <v>8250</v>
      </c>
      <c r="AM90" s="18">
        <f t="shared" si="115"/>
        <v>8250</v>
      </c>
      <c r="AN90" s="18">
        <f t="shared" si="115"/>
        <v>8250</v>
      </c>
      <c r="AO90" s="18">
        <f t="shared" si="115"/>
        <v>8250</v>
      </c>
      <c r="AP90" s="18">
        <f t="shared" si="115"/>
        <v>8250</v>
      </c>
      <c r="AQ90" s="18">
        <f t="shared" si="115"/>
        <v>8250</v>
      </c>
      <c r="AR90" s="18">
        <f t="shared" si="115"/>
        <v>8250</v>
      </c>
      <c r="AS90" s="18">
        <f t="shared" si="115"/>
        <v>8250</v>
      </c>
      <c r="AT90" s="18">
        <f t="shared" si="115"/>
        <v>8250</v>
      </c>
      <c r="AU90" s="18">
        <f t="shared" si="115"/>
        <v>8250</v>
      </c>
      <c r="AV90" s="18">
        <f t="shared" si="115"/>
        <v>9000</v>
      </c>
      <c r="AW90" s="18">
        <f t="shared" si="115"/>
        <v>9000</v>
      </c>
      <c r="AX90" s="18">
        <f t="shared" si="115"/>
        <v>9000</v>
      </c>
      <c r="AY90" s="18">
        <f t="shared" si="115"/>
        <v>9000</v>
      </c>
      <c r="AZ90" s="18">
        <f t="shared" si="115"/>
        <v>9000</v>
      </c>
      <c r="BA90" s="18">
        <f t="shared" si="115"/>
        <v>9000</v>
      </c>
      <c r="BB90" s="18">
        <f t="shared" si="115"/>
        <v>9000</v>
      </c>
      <c r="BC90" s="18">
        <f t="shared" si="115"/>
        <v>9000</v>
      </c>
      <c r="BD90" s="18">
        <f t="shared" si="115"/>
        <v>9000</v>
      </c>
      <c r="BE90" s="18">
        <f t="shared" si="115"/>
        <v>9000</v>
      </c>
      <c r="BF90" s="18">
        <f t="shared" si="115"/>
        <v>9000</v>
      </c>
      <c r="BG90" s="18">
        <f t="shared" si="115"/>
        <v>9000</v>
      </c>
      <c r="BH90" s="18">
        <f t="shared" si="115"/>
        <v>9750</v>
      </c>
      <c r="BI90" s="18">
        <f t="shared" si="115"/>
        <v>9750</v>
      </c>
      <c r="BJ90" s="18">
        <f t="shared" si="115"/>
        <v>9750</v>
      </c>
      <c r="BK90" s="18">
        <f t="shared" si="115"/>
        <v>9750</v>
      </c>
      <c r="BL90" s="18">
        <f t="shared" si="115"/>
        <v>9750</v>
      </c>
      <c r="BM90" s="18">
        <f t="shared" si="115"/>
        <v>9750</v>
      </c>
      <c r="BN90" s="18">
        <f t="shared" si="115"/>
        <v>9750</v>
      </c>
      <c r="BO90" s="18">
        <f t="shared" si="115"/>
        <v>9750</v>
      </c>
      <c r="BP90" s="18">
        <f t="shared" si="115"/>
        <v>9750</v>
      </c>
      <c r="BQ90" s="18">
        <f t="shared" si="115"/>
        <v>9750</v>
      </c>
      <c r="BR90" s="18">
        <f t="shared" si="115"/>
        <v>9750</v>
      </c>
    </row>
    <row r="91" spans="3:70" x14ac:dyDescent="0.25">
      <c r="C91" s="6" t="s">
        <v>79</v>
      </c>
      <c r="W91" s="18">
        <f>W29</f>
        <v>7500</v>
      </c>
      <c r="X91" s="18">
        <f t="shared" ref="X91:BR91" si="116">X29</f>
        <v>7500</v>
      </c>
      <c r="Y91" s="18">
        <f t="shared" si="116"/>
        <v>7500</v>
      </c>
      <c r="Z91" s="18">
        <f t="shared" si="116"/>
        <v>7500</v>
      </c>
      <c r="AA91" s="18">
        <f t="shared" si="116"/>
        <v>7500</v>
      </c>
      <c r="AB91" s="18">
        <f t="shared" si="116"/>
        <v>7500</v>
      </c>
      <c r="AC91" s="18">
        <f t="shared" si="116"/>
        <v>7500</v>
      </c>
      <c r="AD91" s="18">
        <f t="shared" si="116"/>
        <v>7500</v>
      </c>
      <c r="AE91" s="18">
        <f t="shared" si="116"/>
        <v>7500</v>
      </c>
      <c r="AF91" s="18">
        <f t="shared" si="116"/>
        <v>7500</v>
      </c>
      <c r="AG91" s="18">
        <f t="shared" si="116"/>
        <v>7500</v>
      </c>
      <c r="AH91" s="18">
        <f t="shared" si="116"/>
        <v>7500</v>
      </c>
      <c r="AI91" s="18">
        <f t="shared" si="116"/>
        <v>8250</v>
      </c>
      <c r="AJ91" s="18">
        <f t="shared" si="116"/>
        <v>8250</v>
      </c>
      <c r="AK91" s="18">
        <f t="shared" si="116"/>
        <v>8250</v>
      </c>
      <c r="AL91" s="18">
        <f t="shared" si="116"/>
        <v>8250</v>
      </c>
      <c r="AM91" s="18">
        <f t="shared" si="116"/>
        <v>8250</v>
      </c>
      <c r="AN91" s="18">
        <f t="shared" si="116"/>
        <v>8250</v>
      </c>
      <c r="AO91" s="18">
        <f t="shared" si="116"/>
        <v>8250</v>
      </c>
      <c r="AP91" s="18">
        <f t="shared" si="116"/>
        <v>8250</v>
      </c>
      <c r="AQ91" s="18">
        <f t="shared" si="116"/>
        <v>8250</v>
      </c>
      <c r="AR91" s="18">
        <f t="shared" si="116"/>
        <v>8250</v>
      </c>
      <c r="AS91" s="18">
        <f t="shared" si="116"/>
        <v>8250</v>
      </c>
      <c r="AT91" s="18">
        <f t="shared" si="116"/>
        <v>8250</v>
      </c>
      <c r="AU91" s="18">
        <f t="shared" si="116"/>
        <v>9000</v>
      </c>
      <c r="AV91" s="18">
        <f t="shared" si="116"/>
        <v>9000</v>
      </c>
      <c r="AW91" s="18">
        <f t="shared" si="116"/>
        <v>9000</v>
      </c>
      <c r="AX91" s="18">
        <f t="shared" si="116"/>
        <v>9000</v>
      </c>
      <c r="AY91" s="18">
        <f t="shared" si="116"/>
        <v>9000</v>
      </c>
      <c r="AZ91" s="18">
        <f t="shared" si="116"/>
        <v>9000</v>
      </c>
      <c r="BA91" s="18">
        <f t="shared" si="116"/>
        <v>9000</v>
      </c>
      <c r="BB91" s="18">
        <f t="shared" si="116"/>
        <v>9000</v>
      </c>
      <c r="BC91" s="18">
        <f t="shared" si="116"/>
        <v>9000</v>
      </c>
      <c r="BD91" s="18">
        <f t="shared" si="116"/>
        <v>9000</v>
      </c>
      <c r="BE91" s="18">
        <f t="shared" si="116"/>
        <v>9000</v>
      </c>
      <c r="BF91" s="18">
        <f t="shared" si="116"/>
        <v>9000</v>
      </c>
      <c r="BG91" s="18">
        <f t="shared" si="116"/>
        <v>9750</v>
      </c>
      <c r="BH91" s="18">
        <f t="shared" si="116"/>
        <v>9750</v>
      </c>
      <c r="BI91" s="18">
        <f t="shared" si="116"/>
        <v>9750</v>
      </c>
      <c r="BJ91" s="18">
        <f t="shared" si="116"/>
        <v>9750</v>
      </c>
      <c r="BK91" s="18">
        <f t="shared" si="116"/>
        <v>9750</v>
      </c>
      <c r="BL91" s="18">
        <f t="shared" si="116"/>
        <v>9750</v>
      </c>
      <c r="BM91" s="18">
        <f t="shared" si="116"/>
        <v>9750</v>
      </c>
      <c r="BN91" s="18">
        <f t="shared" si="116"/>
        <v>9750</v>
      </c>
      <c r="BO91" s="18">
        <f t="shared" si="116"/>
        <v>9750</v>
      </c>
      <c r="BP91" s="18">
        <f t="shared" si="116"/>
        <v>9750</v>
      </c>
      <c r="BQ91" s="18">
        <f t="shared" si="116"/>
        <v>9750</v>
      </c>
      <c r="BR91" s="18">
        <f t="shared" si="116"/>
        <v>9750</v>
      </c>
    </row>
    <row r="92" spans="3:70" x14ac:dyDescent="0.25">
      <c r="C92" s="6" t="s">
        <v>46</v>
      </c>
      <c r="W92" s="37">
        <f>-(W90+W91-W93)</f>
        <v>-5000</v>
      </c>
      <c r="X92" s="37">
        <f t="shared" ref="X92:BR92" si="117">-(X90+X91-X93)</f>
        <v>-7500</v>
      </c>
      <c r="Y92" s="37">
        <f t="shared" si="117"/>
        <v>-7500</v>
      </c>
      <c r="Z92" s="37">
        <f t="shared" si="117"/>
        <v>-7500</v>
      </c>
      <c r="AA92" s="37">
        <f t="shared" si="117"/>
        <v>-7500</v>
      </c>
      <c r="AB92" s="37">
        <f t="shared" si="117"/>
        <v>-7500</v>
      </c>
      <c r="AC92" s="37">
        <f t="shared" si="117"/>
        <v>-7500</v>
      </c>
      <c r="AD92" s="37">
        <f t="shared" si="117"/>
        <v>-7500</v>
      </c>
      <c r="AE92" s="37">
        <f t="shared" si="117"/>
        <v>-7500</v>
      </c>
      <c r="AF92" s="37">
        <f t="shared" si="117"/>
        <v>-7500</v>
      </c>
      <c r="AG92" s="37">
        <f t="shared" si="117"/>
        <v>-7500</v>
      </c>
      <c r="AH92" s="37">
        <f t="shared" si="117"/>
        <v>-7500</v>
      </c>
      <c r="AI92" s="37">
        <f t="shared" si="117"/>
        <v>-7500</v>
      </c>
      <c r="AJ92" s="37">
        <f t="shared" si="117"/>
        <v>-8250</v>
      </c>
      <c r="AK92" s="37">
        <f t="shared" si="117"/>
        <v>-8250</v>
      </c>
      <c r="AL92" s="37">
        <f t="shared" si="117"/>
        <v>-8250</v>
      </c>
      <c r="AM92" s="37">
        <f t="shared" si="117"/>
        <v>-8250</v>
      </c>
      <c r="AN92" s="37">
        <f t="shared" si="117"/>
        <v>-8250</v>
      </c>
      <c r="AO92" s="37">
        <f t="shared" si="117"/>
        <v>-8250</v>
      </c>
      <c r="AP92" s="37">
        <f t="shared" si="117"/>
        <v>-8250</v>
      </c>
      <c r="AQ92" s="37">
        <f t="shared" si="117"/>
        <v>-8250</v>
      </c>
      <c r="AR92" s="37">
        <f t="shared" si="117"/>
        <v>-8250</v>
      </c>
      <c r="AS92" s="37">
        <f t="shared" si="117"/>
        <v>-8250</v>
      </c>
      <c r="AT92" s="37">
        <f t="shared" si="117"/>
        <v>-8250</v>
      </c>
      <c r="AU92" s="37">
        <f t="shared" si="117"/>
        <v>-8250</v>
      </c>
      <c r="AV92" s="37">
        <f t="shared" si="117"/>
        <v>-9000</v>
      </c>
      <c r="AW92" s="37">
        <f t="shared" si="117"/>
        <v>-9000</v>
      </c>
      <c r="AX92" s="37">
        <f t="shared" si="117"/>
        <v>-9000</v>
      </c>
      <c r="AY92" s="37">
        <f t="shared" si="117"/>
        <v>-9000</v>
      </c>
      <c r="AZ92" s="37">
        <f t="shared" si="117"/>
        <v>-9000</v>
      </c>
      <c r="BA92" s="37">
        <f t="shared" si="117"/>
        <v>-9000</v>
      </c>
      <c r="BB92" s="37">
        <f t="shared" si="117"/>
        <v>-9000</v>
      </c>
      <c r="BC92" s="37">
        <f t="shared" si="117"/>
        <v>-9000</v>
      </c>
      <c r="BD92" s="37">
        <f t="shared" si="117"/>
        <v>-9000</v>
      </c>
      <c r="BE92" s="37">
        <f t="shared" si="117"/>
        <v>-9000</v>
      </c>
      <c r="BF92" s="37">
        <f t="shared" si="117"/>
        <v>-9000</v>
      </c>
      <c r="BG92" s="37">
        <f t="shared" si="117"/>
        <v>-9000</v>
      </c>
      <c r="BH92" s="37">
        <f t="shared" si="117"/>
        <v>-9750</v>
      </c>
      <c r="BI92" s="37">
        <f t="shared" si="117"/>
        <v>-9750</v>
      </c>
      <c r="BJ92" s="37">
        <f t="shared" si="117"/>
        <v>-9750</v>
      </c>
      <c r="BK92" s="37">
        <f t="shared" si="117"/>
        <v>-9750</v>
      </c>
      <c r="BL92" s="37">
        <f t="shared" si="117"/>
        <v>-9750</v>
      </c>
      <c r="BM92" s="37">
        <f t="shared" si="117"/>
        <v>-9750</v>
      </c>
      <c r="BN92" s="37">
        <f t="shared" si="117"/>
        <v>-9750</v>
      </c>
      <c r="BO92" s="37">
        <f t="shared" si="117"/>
        <v>-9750</v>
      </c>
      <c r="BP92" s="37">
        <f t="shared" si="117"/>
        <v>-9750</v>
      </c>
      <c r="BQ92" s="37">
        <f t="shared" si="117"/>
        <v>-9750</v>
      </c>
      <c r="BR92" s="37">
        <f t="shared" si="117"/>
        <v>-9750</v>
      </c>
    </row>
    <row r="93" spans="3:70" x14ac:dyDescent="0.25">
      <c r="C93" s="6" t="str">
        <f>C84&amp;" c/f"</f>
        <v>Debtors c/f</v>
      </c>
      <c r="V93" s="9">
        <v>5000</v>
      </c>
      <c r="W93" s="37">
        <f>SUM(IF(W91=0,0,MIN(W$86,MAX(W88,0))*W91/W$86),IF(V91=0,0,MIN(V$86,MAX(W88-W$86,0))*V91/V$86),IF(U91=0,0,MIN(U$86,MAX(W88-W$86-V$86,0))*U91/U$86),IF(T91=0,0,MIN(T$86,MAX(W88-W$86-V$86-U$86,0))*T91/T$86),IF(S91=0,0,MIN(S$86,MAX(W88-W$86-V$86-U$86-T$86,0))*S91/S$86),IF(R91=0,0,MIN(R$86,MAX(W88-W$86-V$86-U$86-T$86-S$86,0))*R91/R$86))</f>
        <v>7500</v>
      </c>
      <c r="X93" s="37">
        <f t="shared" ref="X93:BR93" si="118">SUM(IF(X91=0,0,MIN(X$86,MAX(X88,0))*X91/X$86),IF(W91=0,0,MIN(W$86,MAX(X88-X$86,0))*W91/W$86),IF(V91=0,0,MIN(V$86,MAX(X88-X$86-W$86,0))*V91/V$86),IF(U91=0,0,MIN(U$86,MAX(X88-X$86-W$86-V$86,0))*U91/U$86),IF(T91=0,0,MIN(T$86,MAX(X88-X$86-W$86-V$86-U$86,0))*T91/T$86),IF(S91=0,0,MIN(S$86,MAX(X88-X$86-W$86-V$86-U$86-T$86,0))*S91/S$86))</f>
        <v>7500</v>
      </c>
      <c r="Y93" s="37">
        <f t="shared" si="118"/>
        <v>7500</v>
      </c>
      <c r="Z93" s="37">
        <f t="shared" si="118"/>
        <v>7500</v>
      </c>
      <c r="AA93" s="37">
        <f t="shared" si="118"/>
        <v>7500</v>
      </c>
      <c r="AB93" s="37">
        <f t="shared" si="118"/>
        <v>7500</v>
      </c>
      <c r="AC93" s="37">
        <f t="shared" si="118"/>
        <v>7500</v>
      </c>
      <c r="AD93" s="37">
        <f t="shared" si="118"/>
        <v>7500</v>
      </c>
      <c r="AE93" s="37">
        <f t="shared" si="118"/>
        <v>7500</v>
      </c>
      <c r="AF93" s="37">
        <f t="shared" si="118"/>
        <v>7500</v>
      </c>
      <c r="AG93" s="37">
        <f t="shared" si="118"/>
        <v>7500</v>
      </c>
      <c r="AH93" s="37">
        <f t="shared" si="118"/>
        <v>7500</v>
      </c>
      <c r="AI93" s="37">
        <f t="shared" si="118"/>
        <v>8250</v>
      </c>
      <c r="AJ93" s="37">
        <f t="shared" si="118"/>
        <v>8250</v>
      </c>
      <c r="AK93" s="37">
        <f t="shared" si="118"/>
        <v>8250</v>
      </c>
      <c r="AL93" s="37">
        <f t="shared" si="118"/>
        <v>8250</v>
      </c>
      <c r="AM93" s="37">
        <f t="shared" si="118"/>
        <v>8250</v>
      </c>
      <c r="AN93" s="37">
        <f t="shared" si="118"/>
        <v>8250</v>
      </c>
      <c r="AO93" s="37">
        <f t="shared" si="118"/>
        <v>8250</v>
      </c>
      <c r="AP93" s="37">
        <f t="shared" si="118"/>
        <v>8250</v>
      </c>
      <c r="AQ93" s="37">
        <f t="shared" si="118"/>
        <v>8250</v>
      </c>
      <c r="AR93" s="37">
        <f t="shared" si="118"/>
        <v>8250</v>
      </c>
      <c r="AS93" s="37">
        <f t="shared" si="118"/>
        <v>8250</v>
      </c>
      <c r="AT93" s="37">
        <f t="shared" si="118"/>
        <v>8250</v>
      </c>
      <c r="AU93" s="37">
        <f t="shared" si="118"/>
        <v>9000</v>
      </c>
      <c r="AV93" s="37">
        <f t="shared" si="118"/>
        <v>9000</v>
      </c>
      <c r="AW93" s="37">
        <f t="shared" si="118"/>
        <v>9000</v>
      </c>
      <c r="AX93" s="37">
        <f t="shared" si="118"/>
        <v>9000</v>
      </c>
      <c r="AY93" s="37">
        <f t="shared" si="118"/>
        <v>9000</v>
      </c>
      <c r="AZ93" s="37">
        <f t="shared" si="118"/>
        <v>9000</v>
      </c>
      <c r="BA93" s="37">
        <f t="shared" si="118"/>
        <v>9000</v>
      </c>
      <c r="BB93" s="37">
        <f t="shared" si="118"/>
        <v>9000</v>
      </c>
      <c r="BC93" s="37">
        <f t="shared" si="118"/>
        <v>9000</v>
      </c>
      <c r="BD93" s="37">
        <f t="shared" si="118"/>
        <v>9000</v>
      </c>
      <c r="BE93" s="37">
        <f t="shared" si="118"/>
        <v>9000</v>
      </c>
      <c r="BF93" s="37">
        <f t="shared" si="118"/>
        <v>9000</v>
      </c>
      <c r="BG93" s="37">
        <f t="shared" si="118"/>
        <v>9750</v>
      </c>
      <c r="BH93" s="37">
        <f t="shared" si="118"/>
        <v>9750</v>
      </c>
      <c r="BI93" s="37">
        <f t="shared" si="118"/>
        <v>9750</v>
      </c>
      <c r="BJ93" s="37">
        <f t="shared" si="118"/>
        <v>9750</v>
      </c>
      <c r="BK93" s="37">
        <f t="shared" si="118"/>
        <v>9750</v>
      </c>
      <c r="BL93" s="37">
        <f t="shared" si="118"/>
        <v>9750</v>
      </c>
      <c r="BM93" s="37">
        <f t="shared" si="118"/>
        <v>9750</v>
      </c>
      <c r="BN93" s="37">
        <f t="shared" si="118"/>
        <v>9750</v>
      </c>
      <c r="BO93" s="37">
        <f t="shared" si="118"/>
        <v>9750</v>
      </c>
      <c r="BP93" s="37">
        <f t="shared" si="118"/>
        <v>9750</v>
      </c>
      <c r="BQ93" s="37">
        <f t="shared" si="118"/>
        <v>9750</v>
      </c>
      <c r="BR93" s="37">
        <f t="shared" si="118"/>
        <v>9750</v>
      </c>
    </row>
    <row r="95" spans="3:70" s="20" customFormat="1" x14ac:dyDescent="0.25">
      <c r="C95" s="20" t="s">
        <v>48</v>
      </c>
      <c r="T95" s="27"/>
    </row>
    <row r="97" spans="3:70" x14ac:dyDescent="0.25">
      <c r="C97" s="6" t="s">
        <v>154</v>
      </c>
      <c r="W97" s="38">
        <v>30</v>
      </c>
      <c r="X97" s="38">
        <v>30</v>
      </c>
      <c r="Y97" s="38">
        <v>30</v>
      </c>
      <c r="Z97" s="38">
        <v>30</v>
      </c>
      <c r="AA97" s="38">
        <v>30</v>
      </c>
      <c r="AB97" s="38">
        <v>30</v>
      </c>
      <c r="AC97" s="38">
        <v>30</v>
      </c>
      <c r="AD97" s="38">
        <v>30</v>
      </c>
      <c r="AE97" s="38">
        <v>30</v>
      </c>
      <c r="AF97" s="38">
        <v>30</v>
      </c>
      <c r="AG97" s="38">
        <v>30</v>
      </c>
      <c r="AH97" s="38">
        <v>30</v>
      </c>
      <c r="AI97" s="38">
        <v>30</v>
      </c>
      <c r="AJ97" s="38">
        <v>30</v>
      </c>
      <c r="AK97" s="38">
        <v>30</v>
      </c>
      <c r="AL97" s="38">
        <v>30</v>
      </c>
      <c r="AM97" s="38">
        <v>30</v>
      </c>
      <c r="AN97" s="38">
        <v>30</v>
      </c>
      <c r="AO97" s="38">
        <v>30</v>
      </c>
      <c r="AP97" s="38">
        <v>30</v>
      </c>
      <c r="AQ97" s="38">
        <v>30</v>
      </c>
      <c r="AR97" s="38">
        <v>30</v>
      </c>
      <c r="AS97" s="38">
        <v>30</v>
      </c>
      <c r="AT97" s="38">
        <v>30</v>
      </c>
      <c r="AU97" s="38">
        <v>30</v>
      </c>
      <c r="AV97" s="38">
        <v>30</v>
      </c>
      <c r="AW97" s="38">
        <v>30</v>
      </c>
      <c r="AX97" s="38">
        <v>30</v>
      </c>
      <c r="AY97" s="38">
        <v>30</v>
      </c>
      <c r="AZ97" s="38">
        <v>30</v>
      </c>
      <c r="BA97" s="38">
        <v>30</v>
      </c>
      <c r="BB97" s="38">
        <v>30</v>
      </c>
      <c r="BC97" s="38">
        <v>30</v>
      </c>
      <c r="BD97" s="38">
        <v>30</v>
      </c>
      <c r="BE97" s="38">
        <v>30</v>
      </c>
      <c r="BF97" s="38">
        <v>30</v>
      </c>
      <c r="BG97" s="38">
        <v>30</v>
      </c>
      <c r="BH97" s="38">
        <v>30</v>
      </c>
      <c r="BI97" s="38">
        <v>30</v>
      </c>
      <c r="BJ97" s="38">
        <v>30</v>
      </c>
      <c r="BK97" s="38">
        <v>30</v>
      </c>
      <c r="BL97" s="38">
        <v>30</v>
      </c>
      <c r="BM97" s="38">
        <v>30</v>
      </c>
      <c r="BN97" s="38">
        <v>30</v>
      </c>
      <c r="BO97" s="38">
        <v>30</v>
      </c>
      <c r="BP97" s="38">
        <v>30</v>
      </c>
      <c r="BQ97" s="38">
        <v>30</v>
      </c>
      <c r="BR97" s="38">
        <v>30</v>
      </c>
    </row>
    <row r="99" spans="3:70" x14ac:dyDescent="0.25">
      <c r="C99" s="6" t="s">
        <v>146</v>
      </c>
      <c r="G99" s="18">
        <f>Inputs!F39</f>
        <v>45</v>
      </c>
      <c r="H99" s="18">
        <f>Inputs!G39</f>
        <v>45</v>
      </c>
      <c r="I99" s="18">
        <f>Inputs!H39</f>
        <v>45</v>
      </c>
      <c r="J99" s="18">
        <f>Inputs!I39</f>
        <v>45</v>
      </c>
      <c r="W99" s="36">
        <f t="shared" ref="W99:BR99" si="119">INDEX($G99:$J99,MATCH(W$4,$G$4:$J$4,0))</f>
        <v>45</v>
      </c>
      <c r="X99" s="36">
        <f t="shared" si="119"/>
        <v>45</v>
      </c>
      <c r="Y99" s="36">
        <f t="shared" si="119"/>
        <v>45</v>
      </c>
      <c r="Z99" s="36">
        <f t="shared" si="119"/>
        <v>45</v>
      </c>
      <c r="AA99" s="36">
        <f t="shared" si="119"/>
        <v>45</v>
      </c>
      <c r="AB99" s="36">
        <f t="shared" si="119"/>
        <v>45</v>
      </c>
      <c r="AC99" s="36">
        <f t="shared" si="119"/>
        <v>45</v>
      </c>
      <c r="AD99" s="36">
        <f t="shared" si="119"/>
        <v>45</v>
      </c>
      <c r="AE99" s="36">
        <f t="shared" si="119"/>
        <v>45</v>
      </c>
      <c r="AF99" s="36">
        <f t="shared" si="119"/>
        <v>45</v>
      </c>
      <c r="AG99" s="36">
        <f t="shared" si="119"/>
        <v>45</v>
      </c>
      <c r="AH99" s="36">
        <f t="shared" si="119"/>
        <v>45</v>
      </c>
      <c r="AI99" s="36">
        <f t="shared" si="119"/>
        <v>45</v>
      </c>
      <c r="AJ99" s="36">
        <f t="shared" si="119"/>
        <v>45</v>
      </c>
      <c r="AK99" s="36">
        <f t="shared" si="119"/>
        <v>45</v>
      </c>
      <c r="AL99" s="36">
        <f t="shared" si="119"/>
        <v>45</v>
      </c>
      <c r="AM99" s="36">
        <f t="shared" si="119"/>
        <v>45</v>
      </c>
      <c r="AN99" s="36">
        <f t="shared" si="119"/>
        <v>45</v>
      </c>
      <c r="AO99" s="36">
        <f t="shared" si="119"/>
        <v>45</v>
      </c>
      <c r="AP99" s="36">
        <f t="shared" si="119"/>
        <v>45</v>
      </c>
      <c r="AQ99" s="36">
        <f t="shared" si="119"/>
        <v>45</v>
      </c>
      <c r="AR99" s="36">
        <f t="shared" si="119"/>
        <v>45</v>
      </c>
      <c r="AS99" s="36">
        <f t="shared" si="119"/>
        <v>45</v>
      </c>
      <c r="AT99" s="36">
        <f t="shared" si="119"/>
        <v>45</v>
      </c>
      <c r="AU99" s="36">
        <f t="shared" si="119"/>
        <v>45</v>
      </c>
      <c r="AV99" s="36">
        <f t="shared" si="119"/>
        <v>45</v>
      </c>
      <c r="AW99" s="36">
        <f t="shared" si="119"/>
        <v>45</v>
      </c>
      <c r="AX99" s="36">
        <f t="shared" si="119"/>
        <v>45</v>
      </c>
      <c r="AY99" s="36">
        <f t="shared" si="119"/>
        <v>45</v>
      </c>
      <c r="AZ99" s="36">
        <f t="shared" si="119"/>
        <v>45</v>
      </c>
      <c r="BA99" s="36">
        <f t="shared" si="119"/>
        <v>45</v>
      </c>
      <c r="BB99" s="36">
        <f t="shared" si="119"/>
        <v>45</v>
      </c>
      <c r="BC99" s="36">
        <f t="shared" si="119"/>
        <v>45</v>
      </c>
      <c r="BD99" s="36">
        <f t="shared" si="119"/>
        <v>45</v>
      </c>
      <c r="BE99" s="36">
        <f t="shared" si="119"/>
        <v>45</v>
      </c>
      <c r="BF99" s="36">
        <f t="shared" si="119"/>
        <v>45</v>
      </c>
      <c r="BG99" s="36">
        <f t="shared" si="119"/>
        <v>45</v>
      </c>
      <c r="BH99" s="36">
        <f t="shared" si="119"/>
        <v>45</v>
      </c>
      <c r="BI99" s="36">
        <f t="shared" si="119"/>
        <v>45</v>
      </c>
      <c r="BJ99" s="36">
        <f t="shared" si="119"/>
        <v>45</v>
      </c>
      <c r="BK99" s="36">
        <f t="shared" si="119"/>
        <v>45</v>
      </c>
      <c r="BL99" s="36">
        <f t="shared" si="119"/>
        <v>45</v>
      </c>
      <c r="BM99" s="36">
        <f t="shared" si="119"/>
        <v>45</v>
      </c>
      <c r="BN99" s="36">
        <f t="shared" si="119"/>
        <v>45</v>
      </c>
      <c r="BO99" s="36">
        <f t="shared" si="119"/>
        <v>45</v>
      </c>
      <c r="BP99" s="36">
        <f t="shared" si="119"/>
        <v>45</v>
      </c>
      <c r="BQ99" s="36">
        <f t="shared" si="119"/>
        <v>45</v>
      </c>
      <c r="BR99" s="36">
        <f t="shared" si="119"/>
        <v>45</v>
      </c>
    </row>
    <row r="101" spans="3:70" x14ac:dyDescent="0.25">
      <c r="C101" s="6" t="str">
        <f>C95&amp;" b/f"</f>
        <v>Creditors b/f</v>
      </c>
      <c r="W101" s="18">
        <f>V104</f>
        <v>-10000</v>
      </c>
      <c r="X101" s="18">
        <f t="shared" ref="X101:BR101" si="120">W104</f>
        <v>-7325</v>
      </c>
      <c r="Y101" s="18">
        <f t="shared" si="120"/>
        <v>-10987.5</v>
      </c>
      <c r="Z101" s="18">
        <f t="shared" si="120"/>
        <v>-10987.5</v>
      </c>
      <c r="AA101" s="18">
        <f t="shared" si="120"/>
        <v>-10987.5</v>
      </c>
      <c r="AB101" s="18">
        <f t="shared" si="120"/>
        <v>-10987.5</v>
      </c>
      <c r="AC101" s="18">
        <f t="shared" si="120"/>
        <v>-10987.5</v>
      </c>
      <c r="AD101" s="18">
        <f t="shared" si="120"/>
        <v>-10987.5</v>
      </c>
      <c r="AE101" s="18">
        <f t="shared" si="120"/>
        <v>-10987.5</v>
      </c>
      <c r="AF101" s="18">
        <f t="shared" si="120"/>
        <v>-10987.5</v>
      </c>
      <c r="AG101" s="18">
        <f t="shared" si="120"/>
        <v>-10987.5</v>
      </c>
      <c r="AH101" s="18">
        <f t="shared" si="120"/>
        <v>-10987.5</v>
      </c>
      <c r="AI101" s="18">
        <f t="shared" si="120"/>
        <v>-10987.5</v>
      </c>
      <c r="AJ101" s="18">
        <f t="shared" si="120"/>
        <v>-11220</v>
      </c>
      <c r="AK101" s="18">
        <f t="shared" si="120"/>
        <v>-11336.25</v>
      </c>
      <c r="AL101" s="18">
        <f t="shared" si="120"/>
        <v>-11336.25</v>
      </c>
      <c r="AM101" s="18">
        <f t="shared" si="120"/>
        <v>-11336.25</v>
      </c>
      <c r="AN101" s="18">
        <f t="shared" si="120"/>
        <v>-11336.25</v>
      </c>
      <c r="AO101" s="18">
        <f t="shared" si="120"/>
        <v>-11336.25</v>
      </c>
      <c r="AP101" s="18">
        <f t="shared" si="120"/>
        <v>-11336.25</v>
      </c>
      <c r="AQ101" s="18">
        <f t="shared" si="120"/>
        <v>-11336.25</v>
      </c>
      <c r="AR101" s="18">
        <f t="shared" si="120"/>
        <v>-11336.25</v>
      </c>
      <c r="AS101" s="18">
        <f t="shared" si="120"/>
        <v>-11336.25</v>
      </c>
      <c r="AT101" s="18">
        <f t="shared" si="120"/>
        <v>-11336.25</v>
      </c>
      <c r="AU101" s="18">
        <f t="shared" si="120"/>
        <v>-11336.25</v>
      </c>
      <c r="AV101" s="18">
        <f t="shared" si="120"/>
        <v>-11568.75</v>
      </c>
      <c r="AW101" s="18">
        <f t="shared" si="120"/>
        <v>-11685</v>
      </c>
      <c r="AX101" s="18">
        <f t="shared" si="120"/>
        <v>-11685</v>
      </c>
      <c r="AY101" s="18">
        <f t="shared" si="120"/>
        <v>-11685</v>
      </c>
      <c r="AZ101" s="18">
        <f t="shared" si="120"/>
        <v>-11685</v>
      </c>
      <c r="BA101" s="18">
        <f t="shared" si="120"/>
        <v>-11685</v>
      </c>
      <c r="BB101" s="18">
        <f t="shared" si="120"/>
        <v>-11685</v>
      </c>
      <c r="BC101" s="18">
        <f t="shared" si="120"/>
        <v>-11685</v>
      </c>
      <c r="BD101" s="18">
        <f t="shared" si="120"/>
        <v>-11685</v>
      </c>
      <c r="BE101" s="18">
        <f t="shared" si="120"/>
        <v>-11685</v>
      </c>
      <c r="BF101" s="18">
        <f t="shared" si="120"/>
        <v>-11685</v>
      </c>
      <c r="BG101" s="18">
        <f t="shared" si="120"/>
        <v>-11685</v>
      </c>
      <c r="BH101" s="18">
        <f t="shared" si="120"/>
        <v>-11917.5</v>
      </c>
      <c r="BI101" s="18">
        <f t="shared" si="120"/>
        <v>-12033.75</v>
      </c>
      <c r="BJ101" s="18">
        <f t="shared" si="120"/>
        <v>-12033.75</v>
      </c>
      <c r="BK101" s="18">
        <f t="shared" si="120"/>
        <v>-12033.75</v>
      </c>
      <c r="BL101" s="18">
        <f t="shared" si="120"/>
        <v>-12033.75</v>
      </c>
      <c r="BM101" s="18">
        <f t="shared" si="120"/>
        <v>-12033.75</v>
      </c>
      <c r="BN101" s="18">
        <f t="shared" si="120"/>
        <v>-12033.75</v>
      </c>
      <c r="BO101" s="18">
        <f t="shared" si="120"/>
        <v>-12033.75</v>
      </c>
      <c r="BP101" s="18">
        <f t="shared" si="120"/>
        <v>-12033.75</v>
      </c>
      <c r="BQ101" s="18">
        <f t="shared" si="120"/>
        <v>-12033.75</v>
      </c>
      <c r="BR101" s="18">
        <f t="shared" si="120"/>
        <v>-12033.75</v>
      </c>
    </row>
    <row r="102" spans="3:70" x14ac:dyDescent="0.25">
      <c r="C102" s="6" t="s">
        <v>80</v>
      </c>
      <c r="W102" s="8">
        <f t="shared" ref="W102:BR102" si="121">W46+W69</f>
        <v>-7325</v>
      </c>
      <c r="X102" s="8">
        <f t="shared" si="121"/>
        <v>-7325</v>
      </c>
      <c r="Y102" s="8">
        <f t="shared" si="121"/>
        <v>-7325</v>
      </c>
      <c r="Z102" s="8">
        <f t="shared" si="121"/>
        <v>-7325</v>
      </c>
      <c r="AA102" s="8">
        <f t="shared" si="121"/>
        <v>-7325</v>
      </c>
      <c r="AB102" s="8">
        <f t="shared" si="121"/>
        <v>-7325</v>
      </c>
      <c r="AC102" s="8">
        <f t="shared" si="121"/>
        <v>-7325</v>
      </c>
      <c r="AD102" s="8">
        <f t="shared" si="121"/>
        <v>-7325</v>
      </c>
      <c r="AE102" s="8">
        <f t="shared" si="121"/>
        <v>-7325</v>
      </c>
      <c r="AF102" s="8">
        <f t="shared" si="121"/>
        <v>-7325</v>
      </c>
      <c r="AG102" s="8">
        <f t="shared" si="121"/>
        <v>-7325</v>
      </c>
      <c r="AH102" s="8">
        <f t="shared" si="121"/>
        <v>-7325</v>
      </c>
      <c r="AI102" s="8">
        <f t="shared" si="121"/>
        <v>-7557.5</v>
      </c>
      <c r="AJ102" s="8">
        <f t="shared" si="121"/>
        <v>-7557.5</v>
      </c>
      <c r="AK102" s="8">
        <f t="shared" si="121"/>
        <v>-7557.5</v>
      </c>
      <c r="AL102" s="8">
        <f t="shared" si="121"/>
        <v>-7557.5</v>
      </c>
      <c r="AM102" s="8">
        <f t="shared" si="121"/>
        <v>-7557.5</v>
      </c>
      <c r="AN102" s="8">
        <f t="shared" si="121"/>
        <v>-7557.5</v>
      </c>
      <c r="AO102" s="8">
        <f t="shared" si="121"/>
        <v>-7557.5</v>
      </c>
      <c r="AP102" s="8">
        <f t="shared" si="121"/>
        <v>-7557.5</v>
      </c>
      <c r="AQ102" s="8">
        <f t="shared" si="121"/>
        <v>-7557.5</v>
      </c>
      <c r="AR102" s="8">
        <f t="shared" si="121"/>
        <v>-7557.5</v>
      </c>
      <c r="AS102" s="8">
        <f t="shared" si="121"/>
        <v>-7557.5</v>
      </c>
      <c r="AT102" s="8">
        <f t="shared" si="121"/>
        <v>-7557.5</v>
      </c>
      <c r="AU102" s="8">
        <f t="shared" si="121"/>
        <v>-7790</v>
      </c>
      <c r="AV102" s="8">
        <f t="shared" si="121"/>
        <v>-7790</v>
      </c>
      <c r="AW102" s="8">
        <f t="shared" si="121"/>
        <v>-7790</v>
      </c>
      <c r="AX102" s="8">
        <f t="shared" si="121"/>
        <v>-7790</v>
      </c>
      <c r="AY102" s="8">
        <f t="shared" si="121"/>
        <v>-7790</v>
      </c>
      <c r="AZ102" s="8">
        <f t="shared" si="121"/>
        <v>-7790</v>
      </c>
      <c r="BA102" s="8">
        <f t="shared" si="121"/>
        <v>-7790</v>
      </c>
      <c r="BB102" s="8">
        <f t="shared" si="121"/>
        <v>-7790</v>
      </c>
      <c r="BC102" s="8">
        <f t="shared" si="121"/>
        <v>-7790</v>
      </c>
      <c r="BD102" s="8">
        <f t="shared" si="121"/>
        <v>-7790</v>
      </c>
      <c r="BE102" s="8">
        <f t="shared" si="121"/>
        <v>-7790</v>
      </c>
      <c r="BF102" s="8">
        <f t="shared" si="121"/>
        <v>-7790</v>
      </c>
      <c r="BG102" s="8">
        <f t="shared" si="121"/>
        <v>-8022.5</v>
      </c>
      <c r="BH102" s="8">
        <f t="shared" si="121"/>
        <v>-8022.5</v>
      </c>
      <c r="BI102" s="8">
        <f t="shared" si="121"/>
        <v>-8022.5</v>
      </c>
      <c r="BJ102" s="8">
        <f t="shared" si="121"/>
        <v>-8022.5</v>
      </c>
      <c r="BK102" s="8">
        <f t="shared" si="121"/>
        <v>-8022.5</v>
      </c>
      <c r="BL102" s="8">
        <f t="shared" si="121"/>
        <v>-8022.5</v>
      </c>
      <c r="BM102" s="8">
        <f t="shared" si="121"/>
        <v>-8022.5</v>
      </c>
      <c r="BN102" s="8">
        <f t="shared" si="121"/>
        <v>-8022.5</v>
      </c>
      <c r="BO102" s="8">
        <f t="shared" si="121"/>
        <v>-8022.5</v>
      </c>
      <c r="BP102" s="8">
        <f t="shared" si="121"/>
        <v>-8022.5</v>
      </c>
      <c r="BQ102" s="8">
        <f t="shared" si="121"/>
        <v>-8022.5</v>
      </c>
      <c r="BR102" s="8">
        <f t="shared" si="121"/>
        <v>-8022.5</v>
      </c>
    </row>
    <row r="103" spans="3:70" x14ac:dyDescent="0.25">
      <c r="C103" s="6" t="s">
        <v>46</v>
      </c>
      <c r="W103" s="37">
        <f>-(W101+W102-W104)</f>
        <v>10000</v>
      </c>
      <c r="X103" s="37">
        <f t="shared" ref="X103:BR103" si="122">-(X101+X102-X104)</f>
        <v>3662.5</v>
      </c>
      <c r="Y103" s="37">
        <f t="shared" si="122"/>
        <v>7325</v>
      </c>
      <c r="Z103" s="37">
        <f t="shared" si="122"/>
        <v>7325</v>
      </c>
      <c r="AA103" s="37">
        <f t="shared" si="122"/>
        <v>7325</v>
      </c>
      <c r="AB103" s="37">
        <f t="shared" si="122"/>
        <v>7325</v>
      </c>
      <c r="AC103" s="37">
        <f t="shared" si="122"/>
        <v>7325</v>
      </c>
      <c r="AD103" s="37">
        <f t="shared" si="122"/>
        <v>7325</v>
      </c>
      <c r="AE103" s="37">
        <f t="shared" si="122"/>
        <v>7325</v>
      </c>
      <c r="AF103" s="37">
        <f t="shared" si="122"/>
        <v>7325</v>
      </c>
      <c r="AG103" s="37">
        <f t="shared" si="122"/>
        <v>7325</v>
      </c>
      <c r="AH103" s="37">
        <f t="shared" si="122"/>
        <v>7325</v>
      </c>
      <c r="AI103" s="37">
        <f t="shared" si="122"/>
        <v>7325</v>
      </c>
      <c r="AJ103" s="37">
        <f t="shared" si="122"/>
        <v>7441.25</v>
      </c>
      <c r="AK103" s="37">
        <f t="shared" si="122"/>
        <v>7557.5</v>
      </c>
      <c r="AL103" s="37">
        <f t="shared" si="122"/>
        <v>7557.5</v>
      </c>
      <c r="AM103" s="37">
        <f t="shared" si="122"/>
        <v>7557.5</v>
      </c>
      <c r="AN103" s="37">
        <f t="shared" si="122"/>
        <v>7557.5</v>
      </c>
      <c r="AO103" s="37">
        <f t="shared" si="122"/>
        <v>7557.5</v>
      </c>
      <c r="AP103" s="37">
        <f t="shared" si="122"/>
        <v>7557.5</v>
      </c>
      <c r="AQ103" s="37">
        <f t="shared" si="122"/>
        <v>7557.5</v>
      </c>
      <c r="AR103" s="37">
        <f t="shared" si="122"/>
        <v>7557.5</v>
      </c>
      <c r="AS103" s="37">
        <f t="shared" si="122"/>
        <v>7557.5</v>
      </c>
      <c r="AT103" s="37">
        <f t="shared" si="122"/>
        <v>7557.5</v>
      </c>
      <c r="AU103" s="37">
        <f t="shared" si="122"/>
        <v>7557.5</v>
      </c>
      <c r="AV103" s="37">
        <f t="shared" si="122"/>
        <v>7673.75</v>
      </c>
      <c r="AW103" s="37">
        <f t="shared" si="122"/>
        <v>7790</v>
      </c>
      <c r="AX103" s="37">
        <f t="shared" si="122"/>
        <v>7790</v>
      </c>
      <c r="AY103" s="37">
        <f t="shared" si="122"/>
        <v>7790</v>
      </c>
      <c r="AZ103" s="37">
        <f t="shared" si="122"/>
        <v>7790</v>
      </c>
      <c r="BA103" s="37">
        <f t="shared" si="122"/>
        <v>7790</v>
      </c>
      <c r="BB103" s="37">
        <f t="shared" si="122"/>
        <v>7790</v>
      </c>
      <c r="BC103" s="37">
        <f t="shared" si="122"/>
        <v>7790</v>
      </c>
      <c r="BD103" s="37">
        <f t="shared" si="122"/>
        <v>7790</v>
      </c>
      <c r="BE103" s="37">
        <f t="shared" si="122"/>
        <v>7790</v>
      </c>
      <c r="BF103" s="37">
        <f t="shared" si="122"/>
        <v>7790</v>
      </c>
      <c r="BG103" s="37">
        <f t="shared" si="122"/>
        <v>7790</v>
      </c>
      <c r="BH103" s="37">
        <f t="shared" si="122"/>
        <v>7906.25</v>
      </c>
      <c r="BI103" s="37">
        <f t="shared" si="122"/>
        <v>8022.5</v>
      </c>
      <c r="BJ103" s="37">
        <f t="shared" si="122"/>
        <v>8022.5</v>
      </c>
      <c r="BK103" s="37">
        <f t="shared" si="122"/>
        <v>8022.5</v>
      </c>
      <c r="BL103" s="37">
        <f t="shared" si="122"/>
        <v>8022.5</v>
      </c>
      <c r="BM103" s="37">
        <f t="shared" si="122"/>
        <v>8022.5</v>
      </c>
      <c r="BN103" s="37">
        <f t="shared" si="122"/>
        <v>8022.5</v>
      </c>
      <c r="BO103" s="37">
        <f t="shared" si="122"/>
        <v>8022.5</v>
      </c>
      <c r="BP103" s="37">
        <f t="shared" si="122"/>
        <v>8022.5</v>
      </c>
      <c r="BQ103" s="37">
        <f t="shared" si="122"/>
        <v>8022.5</v>
      </c>
      <c r="BR103" s="37">
        <f t="shared" si="122"/>
        <v>8022.5</v>
      </c>
    </row>
    <row r="104" spans="3:70" x14ac:dyDescent="0.25">
      <c r="C104" s="6" t="str">
        <f>C95&amp;" c/f"</f>
        <v>Creditors c/f</v>
      </c>
      <c r="V104" s="9">
        <v>-10000</v>
      </c>
      <c r="W104" s="37">
        <f>SUM(IF(W102=0,0,MIN(W$97,MAX(W99,0))*W102/W$97),IF(V102=0,0,MIN(V$97,MAX(W99-W$97,0))*V102/V$97),IF(U102=0,0,MIN(U$97,MAX(W99-W$97-V$97,0))*U102/U$97),IF(T102=0,0,MIN(T$97,MAX(W99-W$97-V$97-U$97,0))*T102/T$97),IF(S102=0,0,MIN(S$97,MAX(W99-W$97-V$97-U$97-T$97,0))*S102/S$97),IF(R102=0,0,MIN(R$97,MAX(W99-W$97-V$97-U$97-T$97-S$97,0))*R102/R$97))</f>
        <v>-7325</v>
      </c>
      <c r="X104" s="37">
        <f t="shared" ref="X104:BR104" si="123">SUM(IF(X102=0,0,MIN(X$97,MAX(X99,0))*X102/X$97),IF(W102=0,0,MIN(W$97,MAX(X99-X$97,0))*W102/W$97),IF(V102=0,0,MIN(V$97,MAX(X99-X$97-W$97,0))*V102/V$97),IF(U102=0,0,MIN(U$97,MAX(X99-X$97-W$97-V$97,0))*U102/U$97),IF(T102=0,0,MIN(T$97,MAX(X99-X$97-W$97-V$97-U$97,0))*T102/T$97),IF(S102=0,0,MIN(S$97,MAX(X99-X$97-W$97-V$97-U$97-T$97,0))*S102/S$97))</f>
        <v>-10987.5</v>
      </c>
      <c r="Y104" s="37">
        <f t="shared" si="123"/>
        <v>-10987.5</v>
      </c>
      <c r="Z104" s="37">
        <f t="shared" si="123"/>
        <v>-10987.5</v>
      </c>
      <c r="AA104" s="37">
        <f t="shared" si="123"/>
        <v>-10987.5</v>
      </c>
      <c r="AB104" s="37">
        <f t="shared" si="123"/>
        <v>-10987.5</v>
      </c>
      <c r="AC104" s="37">
        <f t="shared" si="123"/>
        <v>-10987.5</v>
      </c>
      <c r="AD104" s="37">
        <f t="shared" si="123"/>
        <v>-10987.5</v>
      </c>
      <c r="AE104" s="37">
        <f t="shared" si="123"/>
        <v>-10987.5</v>
      </c>
      <c r="AF104" s="37">
        <f t="shared" si="123"/>
        <v>-10987.5</v>
      </c>
      <c r="AG104" s="37">
        <f t="shared" si="123"/>
        <v>-10987.5</v>
      </c>
      <c r="AH104" s="37">
        <f t="shared" si="123"/>
        <v>-10987.5</v>
      </c>
      <c r="AI104" s="37">
        <f t="shared" si="123"/>
        <v>-11220</v>
      </c>
      <c r="AJ104" s="37">
        <f t="shared" si="123"/>
        <v>-11336.25</v>
      </c>
      <c r="AK104" s="37">
        <f t="shared" si="123"/>
        <v>-11336.25</v>
      </c>
      <c r="AL104" s="37">
        <f t="shared" si="123"/>
        <v>-11336.25</v>
      </c>
      <c r="AM104" s="37">
        <f t="shared" si="123"/>
        <v>-11336.25</v>
      </c>
      <c r="AN104" s="37">
        <f t="shared" si="123"/>
        <v>-11336.25</v>
      </c>
      <c r="AO104" s="37">
        <f t="shared" si="123"/>
        <v>-11336.25</v>
      </c>
      <c r="AP104" s="37">
        <f t="shared" si="123"/>
        <v>-11336.25</v>
      </c>
      <c r="AQ104" s="37">
        <f t="shared" si="123"/>
        <v>-11336.25</v>
      </c>
      <c r="AR104" s="37">
        <f t="shared" si="123"/>
        <v>-11336.25</v>
      </c>
      <c r="AS104" s="37">
        <f t="shared" si="123"/>
        <v>-11336.25</v>
      </c>
      <c r="AT104" s="37">
        <f t="shared" si="123"/>
        <v>-11336.25</v>
      </c>
      <c r="AU104" s="37">
        <f t="shared" si="123"/>
        <v>-11568.75</v>
      </c>
      <c r="AV104" s="37">
        <f t="shared" si="123"/>
        <v>-11685</v>
      </c>
      <c r="AW104" s="37">
        <f t="shared" si="123"/>
        <v>-11685</v>
      </c>
      <c r="AX104" s="37">
        <f t="shared" si="123"/>
        <v>-11685</v>
      </c>
      <c r="AY104" s="37">
        <f t="shared" si="123"/>
        <v>-11685</v>
      </c>
      <c r="AZ104" s="37">
        <f t="shared" si="123"/>
        <v>-11685</v>
      </c>
      <c r="BA104" s="37">
        <f t="shared" si="123"/>
        <v>-11685</v>
      </c>
      <c r="BB104" s="37">
        <f t="shared" si="123"/>
        <v>-11685</v>
      </c>
      <c r="BC104" s="37">
        <f t="shared" si="123"/>
        <v>-11685</v>
      </c>
      <c r="BD104" s="37">
        <f t="shared" si="123"/>
        <v>-11685</v>
      </c>
      <c r="BE104" s="37">
        <f t="shared" si="123"/>
        <v>-11685</v>
      </c>
      <c r="BF104" s="37">
        <f t="shared" si="123"/>
        <v>-11685</v>
      </c>
      <c r="BG104" s="37">
        <f t="shared" si="123"/>
        <v>-11917.5</v>
      </c>
      <c r="BH104" s="37">
        <f t="shared" si="123"/>
        <v>-12033.75</v>
      </c>
      <c r="BI104" s="37">
        <f t="shared" si="123"/>
        <v>-12033.75</v>
      </c>
      <c r="BJ104" s="37">
        <f t="shared" si="123"/>
        <v>-12033.75</v>
      </c>
      <c r="BK104" s="37">
        <f t="shared" si="123"/>
        <v>-12033.75</v>
      </c>
      <c r="BL104" s="37">
        <f t="shared" si="123"/>
        <v>-12033.75</v>
      </c>
      <c r="BM104" s="37">
        <f t="shared" si="123"/>
        <v>-12033.75</v>
      </c>
      <c r="BN104" s="37">
        <f t="shared" si="123"/>
        <v>-12033.75</v>
      </c>
      <c r="BO104" s="37">
        <f t="shared" si="123"/>
        <v>-12033.75</v>
      </c>
      <c r="BP104" s="37">
        <f t="shared" si="123"/>
        <v>-12033.75</v>
      </c>
      <c r="BQ104" s="37">
        <f t="shared" si="123"/>
        <v>-12033.75</v>
      </c>
      <c r="BR104" s="37">
        <f t="shared" si="123"/>
        <v>-12033.75</v>
      </c>
    </row>
    <row r="106" spans="3:70" s="20" customFormat="1" x14ac:dyDescent="0.25">
      <c r="C106" s="20" t="s">
        <v>77</v>
      </c>
      <c r="T106" s="27"/>
    </row>
    <row r="108" spans="3:70" x14ac:dyDescent="0.25">
      <c r="C108" s="6" t="s">
        <v>167</v>
      </c>
      <c r="G108" s="18">
        <f>Inputs!F43</f>
        <v>0</v>
      </c>
    </row>
    <row r="109" spans="3:70" x14ac:dyDescent="0.25">
      <c r="C109" s="6" t="s">
        <v>163</v>
      </c>
      <c r="G109" s="39">
        <f>Inputs!F45</f>
        <v>44957</v>
      </c>
      <c r="W109" s="37">
        <f>IF(W6=$G$109,DATEDIF($G$109,$G$110,"M")+1,0)</f>
        <v>24</v>
      </c>
      <c r="X109" s="37">
        <f t="shared" ref="X109:BR109" si="124">IF(X6=$G$109,DATEDIF($G$109,$G$110,"M")+1,0)</f>
        <v>0</v>
      </c>
      <c r="Y109" s="37">
        <f t="shared" si="124"/>
        <v>0</v>
      </c>
      <c r="Z109" s="37">
        <f t="shared" si="124"/>
        <v>0</v>
      </c>
      <c r="AA109" s="37">
        <f t="shared" si="124"/>
        <v>0</v>
      </c>
      <c r="AB109" s="37">
        <f t="shared" si="124"/>
        <v>0</v>
      </c>
      <c r="AC109" s="37">
        <f t="shared" si="124"/>
        <v>0</v>
      </c>
      <c r="AD109" s="37">
        <f t="shared" si="124"/>
        <v>0</v>
      </c>
      <c r="AE109" s="37">
        <f t="shared" si="124"/>
        <v>0</v>
      </c>
      <c r="AF109" s="37">
        <f t="shared" si="124"/>
        <v>0</v>
      </c>
      <c r="AG109" s="37">
        <f t="shared" si="124"/>
        <v>0</v>
      </c>
      <c r="AH109" s="37">
        <f t="shared" si="124"/>
        <v>0</v>
      </c>
      <c r="AI109" s="37">
        <f t="shared" si="124"/>
        <v>0</v>
      </c>
      <c r="AJ109" s="37">
        <f t="shared" si="124"/>
        <v>0</v>
      </c>
      <c r="AK109" s="37">
        <f t="shared" si="124"/>
        <v>0</v>
      </c>
      <c r="AL109" s="37">
        <f t="shared" si="124"/>
        <v>0</v>
      </c>
      <c r="AM109" s="37">
        <f t="shared" si="124"/>
        <v>0</v>
      </c>
      <c r="AN109" s="37">
        <f t="shared" si="124"/>
        <v>0</v>
      </c>
      <c r="AO109" s="37">
        <f t="shared" si="124"/>
        <v>0</v>
      </c>
      <c r="AP109" s="37">
        <f t="shared" si="124"/>
        <v>0</v>
      </c>
      <c r="AQ109" s="37">
        <f t="shared" si="124"/>
        <v>0</v>
      </c>
      <c r="AR109" s="37">
        <f t="shared" si="124"/>
        <v>0</v>
      </c>
      <c r="AS109" s="37">
        <f t="shared" si="124"/>
        <v>0</v>
      </c>
      <c r="AT109" s="37">
        <f t="shared" si="124"/>
        <v>0</v>
      </c>
      <c r="AU109" s="37">
        <f t="shared" si="124"/>
        <v>0</v>
      </c>
      <c r="AV109" s="37">
        <f t="shared" si="124"/>
        <v>0</v>
      </c>
      <c r="AW109" s="37">
        <f t="shared" si="124"/>
        <v>0</v>
      </c>
      <c r="AX109" s="37">
        <f t="shared" si="124"/>
        <v>0</v>
      </c>
      <c r="AY109" s="37">
        <f t="shared" si="124"/>
        <v>0</v>
      </c>
      <c r="AZ109" s="37">
        <f t="shared" si="124"/>
        <v>0</v>
      </c>
      <c r="BA109" s="37">
        <f t="shared" si="124"/>
        <v>0</v>
      </c>
      <c r="BB109" s="37">
        <f t="shared" si="124"/>
        <v>0</v>
      </c>
      <c r="BC109" s="37">
        <f t="shared" si="124"/>
        <v>0</v>
      </c>
      <c r="BD109" s="37">
        <f t="shared" si="124"/>
        <v>0</v>
      </c>
      <c r="BE109" s="37">
        <f t="shared" si="124"/>
        <v>0</v>
      </c>
      <c r="BF109" s="37">
        <f t="shared" si="124"/>
        <v>0</v>
      </c>
      <c r="BG109" s="37">
        <f t="shared" si="124"/>
        <v>0</v>
      </c>
      <c r="BH109" s="37">
        <f t="shared" si="124"/>
        <v>0</v>
      </c>
      <c r="BI109" s="37">
        <f t="shared" si="124"/>
        <v>0</v>
      </c>
      <c r="BJ109" s="37">
        <f t="shared" si="124"/>
        <v>0</v>
      </c>
      <c r="BK109" s="37">
        <f t="shared" si="124"/>
        <v>0</v>
      </c>
      <c r="BL109" s="37">
        <f t="shared" si="124"/>
        <v>0</v>
      </c>
      <c r="BM109" s="37">
        <f t="shared" si="124"/>
        <v>0</v>
      </c>
      <c r="BN109" s="37">
        <f t="shared" si="124"/>
        <v>0</v>
      </c>
      <c r="BO109" s="37">
        <f t="shared" si="124"/>
        <v>0</v>
      </c>
      <c r="BP109" s="37">
        <f t="shared" si="124"/>
        <v>0</v>
      </c>
      <c r="BQ109" s="37">
        <f t="shared" si="124"/>
        <v>0</v>
      </c>
      <c r="BR109" s="37">
        <f t="shared" si="124"/>
        <v>0</v>
      </c>
    </row>
    <row r="110" spans="3:70" x14ac:dyDescent="0.25">
      <c r="C110" s="6" t="s">
        <v>162</v>
      </c>
      <c r="G110" s="39">
        <f>Inputs!F47</f>
        <v>45657</v>
      </c>
    </row>
    <row r="112" spans="3:70" x14ac:dyDescent="0.25">
      <c r="C112" s="6" t="s">
        <v>164</v>
      </c>
      <c r="W112" s="37">
        <f>IF(W6=$G$109,W109,IF(W6&gt;$G$109,MAX(V112-1,0),0))</f>
        <v>24</v>
      </c>
      <c r="X112" s="37">
        <f t="shared" ref="X112:BR112" si="125">IF(X6=$G$109,X109,IF(X6&gt;$G$109,MAX(W112-1,0),0))</f>
        <v>23</v>
      </c>
      <c r="Y112" s="37">
        <f t="shared" si="125"/>
        <v>22</v>
      </c>
      <c r="Z112" s="37">
        <f t="shared" si="125"/>
        <v>21</v>
      </c>
      <c r="AA112" s="37">
        <f t="shared" si="125"/>
        <v>20</v>
      </c>
      <c r="AB112" s="37">
        <f t="shared" si="125"/>
        <v>19</v>
      </c>
      <c r="AC112" s="37">
        <f t="shared" si="125"/>
        <v>18</v>
      </c>
      <c r="AD112" s="37">
        <f t="shared" si="125"/>
        <v>17</v>
      </c>
      <c r="AE112" s="37">
        <f t="shared" si="125"/>
        <v>16</v>
      </c>
      <c r="AF112" s="37">
        <f t="shared" si="125"/>
        <v>15</v>
      </c>
      <c r="AG112" s="37">
        <f t="shared" si="125"/>
        <v>14</v>
      </c>
      <c r="AH112" s="37">
        <f t="shared" si="125"/>
        <v>13</v>
      </c>
      <c r="AI112" s="37">
        <f t="shared" si="125"/>
        <v>12</v>
      </c>
      <c r="AJ112" s="37">
        <f t="shared" si="125"/>
        <v>11</v>
      </c>
      <c r="AK112" s="37">
        <f t="shared" si="125"/>
        <v>10</v>
      </c>
      <c r="AL112" s="37">
        <f t="shared" si="125"/>
        <v>9</v>
      </c>
      <c r="AM112" s="37">
        <f t="shared" si="125"/>
        <v>8</v>
      </c>
      <c r="AN112" s="37">
        <f t="shared" si="125"/>
        <v>7</v>
      </c>
      <c r="AO112" s="37">
        <f t="shared" si="125"/>
        <v>6</v>
      </c>
      <c r="AP112" s="37">
        <f t="shared" si="125"/>
        <v>5</v>
      </c>
      <c r="AQ112" s="37">
        <f t="shared" si="125"/>
        <v>4</v>
      </c>
      <c r="AR112" s="37">
        <f t="shared" si="125"/>
        <v>3</v>
      </c>
      <c r="AS112" s="37">
        <f t="shared" si="125"/>
        <v>2</v>
      </c>
      <c r="AT112" s="37">
        <f t="shared" si="125"/>
        <v>1</v>
      </c>
      <c r="AU112" s="37">
        <f t="shared" si="125"/>
        <v>0</v>
      </c>
      <c r="AV112" s="37">
        <f t="shared" si="125"/>
        <v>0</v>
      </c>
      <c r="AW112" s="37">
        <f t="shared" si="125"/>
        <v>0</v>
      </c>
      <c r="AX112" s="37">
        <f t="shared" si="125"/>
        <v>0</v>
      </c>
      <c r="AY112" s="37">
        <f t="shared" si="125"/>
        <v>0</v>
      </c>
      <c r="AZ112" s="37">
        <f t="shared" si="125"/>
        <v>0</v>
      </c>
      <c r="BA112" s="37">
        <f t="shared" si="125"/>
        <v>0</v>
      </c>
      <c r="BB112" s="37">
        <f t="shared" si="125"/>
        <v>0</v>
      </c>
      <c r="BC112" s="37">
        <f t="shared" si="125"/>
        <v>0</v>
      </c>
      <c r="BD112" s="37">
        <f t="shared" si="125"/>
        <v>0</v>
      </c>
      <c r="BE112" s="37">
        <f t="shared" si="125"/>
        <v>0</v>
      </c>
      <c r="BF112" s="37">
        <f t="shared" si="125"/>
        <v>0</v>
      </c>
      <c r="BG112" s="37">
        <f t="shared" si="125"/>
        <v>0</v>
      </c>
      <c r="BH112" s="37">
        <f t="shared" si="125"/>
        <v>0</v>
      </c>
      <c r="BI112" s="37">
        <f t="shared" si="125"/>
        <v>0</v>
      </c>
      <c r="BJ112" s="37">
        <f t="shared" si="125"/>
        <v>0</v>
      </c>
      <c r="BK112" s="37">
        <f t="shared" si="125"/>
        <v>0</v>
      </c>
      <c r="BL112" s="37">
        <f t="shared" si="125"/>
        <v>0</v>
      </c>
      <c r="BM112" s="37">
        <f t="shared" si="125"/>
        <v>0</v>
      </c>
      <c r="BN112" s="37">
        <f t="shared" si="125"/>
        <v>0</v>
      </c>
      <c r="BO112" s="37">
        <f t="shared" si="125"/>
        <v>0</v>
      </c>
      <c r="BP112" s="37">
        <f t="shared" si="125"/>
        <v>0</v>
      </c>
      <c r="BQ112" s="37">
        <f t="shared" si="125"/>
        <v>0</v>
      </c>
      <c r="BR112" s="37">
        <f t="shared" si="125"/>
        <v>0</v>
      </c>
    </row>
    <row r="114" spans="3:70" x14ac:dyDescent="0.25">
      <c r="C114" s="6" t="s">
        <v>165</v>
      </c>
      <c r="G114" s="33">
        <f>Inputs!F49</f>
        <v>0.03</v>
      </c>
    </row>
    <row r="115" spans="3:70" x14ac:dyDescent="0.25">
      <c r="C115" s="6" t="s">
        <v>166</v>
      </c>
      <c r="W115" s="42">
        <f>$G$114/12</f>
        <v>2.5000000000000001E-3</v>
      </c>
      <c r="X115" s="42">
        <f t="shared" ref="X115:BR115" si="126">$G$114/12</f>
        <v>2.5000000000000001E-3</v>
      </c>
      <c r="Y115" s="42">
        <f t="shared" si="126"/>
        <v>2.5000000000000001E-3</v>
      </c>
      <c r="Z115" s="42">
        <f t="shared" si="126"/>
        <v>2.5000000000000001E-3</v>
      </c>
      <c r="AA115" s="42">
        <f t="shared" si="126"/>
        <v>2.5000000000000001E-3</v>
      </c>
      <c r="AB115" s="42">
        <f t="shared" si="126"/>
        <v>2.5000000000000001E-3</v>
      </c>
      <c r="AC115" s="42">
        <f t="shared" si="126"/>
        <v>2.5000000000000001E-3</v>
      </c>
      <c r="AD115" s="42">
        <f t="shared" si="126"/>
        <v>2.5000000000000001E-3</v>
      </c>
      <c r="AE115" s="42">
        <f t="shared" si="126"/>
        <v>2.5000000000000001E-3</v>
      </c>
      <c r="AF115" s="42">
        <f t="shared" si="126"/>
        <v>2.5000000000000001E-3</v>
      </c>
      <c r="AG115" s="42">
        <f t="shared" si="126"/>
        <v>2.5000000000000001E-3</v>
      </c>
      <c r="AH115" s="42">
        <f t="shared" si="126"/>
        <v>2.5000000000000001E-3</v>
      </c>
      <c r="AI115" s="42">
        <f t="shared" si="126"/>
        <v>2.5000000000000001E-3</v>
      </c>
      <c r="AJ115" s="42">
        <f t="shared" si="126"/>
        <v>2.5000000000000001E-3</v>
      </c>
      <c r="AK115" s="42">
        <f t="shared" si="126"/>
        <v>2.5000000000000001E-3</v>
      </c>
      <c r="AL115" s="42">
        <f t="shared" si="126"/>
        <v>2.5000000000000001E-3</v>
      </c>
      <c r="AM115" s="42">
        <f t="shared" si="126"/>
        <v>2.5000000000000001E-3</v>
      </c>
      <c r="AN115" s="42">
        <f t="shared" si="126"/>
        <v>2.5000000000000001E-3</v>
      </c>
      <c r="AO115" s="42">
        <f t="shared" si="126"/>
        <v>2.5000000000000001E-3</v>
      </c>
      <c r="AP115" s="42">
        <f t="shared" si="126"/>
        <v>2.5000000000000001E-3</v>
      </c>
      <c r="AQ115" s="42">
        <f t="shared" si="126"/>
        <v>2.5000000000000001E-3</v>
      </c>
      <c r="AR115" s="42">
        <f t="shared" si="126"/>
        <v>2.5000000000000001E-3</v>
      </c>
      <c r="AS115" s="42">
        <f t="shared" si="126"/>
        <v>2.5000000000000001E-3</v>
      </c>
      <c r="AT115" s="42">
        <f t="shared" si="126"/>
        <v>2.5000000000000001E-3</v>
      </c>
      <c r="AU115" s="42">
        <f t="shared" si="126"/>
        <v>2.5000000000000001E-3</v>
      </c>
      <c r="AV115" s="42">
        <f t="shared" si="126"/>
        <v>2.5000000000000001E-3</v>
      </c>
      <c r="AW115" s="42">
        <f t="shared" si="126"/>
        <v>2.5000000000000001E-3</v>
      </c>
      <c r="AX115" s="42">
        <f t="shared" si="126"/>
        <v>2.5000000000000001E-3</v>
      </c>
      <c r="AY115" s="42">
        <f t="shared" si="126"/>
        <v>2.5000000000000001E-3</v>
      </c>
      <c r="AZ115" s="42">
        <f t="shared" si="126"/>
        <v>2.5000000000000001E-3</v>
      </c>
      <c r="BA115" s="42">
        <f t="shared" si="126"/>
        <v>2.5000000000000001E-3</v>
      </c>
      <c r="BB115" s="42">
        <f t="shared" si="126"/>
        <v>2.5000000000000001E-3</v>
      </c>
      <c r="BC115" s="42">
        <f t="shared" si="126"/>
        <v>2.5000000000000001E-3</v>
      </c>
      <c r="BD115" s="42">
        <f t="shared" si="126"/>
        <v>2.5000000000000001E-3</v>
      </c>
      <c r="BE115" s="42">
        <f t="shared" si="126"/>
        <v>2.5000000000000001E-3</v>
      </c>
      <c r="BF115" s="42">
        <f t="shared" si="126"/>
        <v>2.5000000000000001E-3</v>
      </c>
      <c r="BG115" s="42">
        <f t="shared" si="126"/>
        <v>2.5000000000000001E-3</v>
      </c>
      <c r="BH115" s="42">
        <f t="shared" si="126"/>
        <v>2.5000000000000001E-3</v>
      </c>
      <c r="BI115" s="42">
        <f t="shared" si="126"/>
        <v>2.5000000000000001E-3</v>
      </c>
      <c r="BJ115" s="42">
        <f t="shared" si="126"/>
        <v>2.5000000000000001E-3</v>
      </c>
      <c r="BK115" s="42">
        <f t="shared" si="126"/>
        <v>2.5000000000000001E-3</v>
      </c>
      <c r="BL115" s="42">
        <f t="shared" si="126"/>
        <v>2.5000000000000001E-3</v>
      </c>
      <c r="BM115" s="42">
        <f t="shared" si="126"/>
        <v>2.5000000000000001E-3</v>
      </c>
      <c r="BN115" s="42">
        <f t="shared" si="126"/>
        <v>2.5000000000000001E-3</v>
      </c>
      <c r="BO115" s="42">
        <f t="shared" si="126"/>
        <v>2.5000000000000001E-3</v>
      </c>
      <c r="BP115" s="42">
        <f t="shared" si="126"/>
        <v>2.5000000000000001E-3</v>
      </c>
      <c r="BQ115" s="42">
        <f t="shared" si="126"/>
        <v>2.5000000000000001E-3</v>
      </c>
      <c r="BR115" s="42">
        <f t="shared" si="126"/>
        <v>2.5000000000000001E-3</v>
      </c>
    </row>
    <row r="117" spans="3:70" x14ac:dyDescent="0.25">
      <c r="C117" s="6" t="str">
        <f>C106&amp;" b/f"</f>
        <v>Loan b/f</v>
      </c>
      <c r="W117" s="18">
        <f>V122</f>
        <v>0</v>
      </c>
      <c r="X117" s="18">
        <f t="shared" ref="X117:BR117" si="127">W122</f>
        <v>0</v>
      </c>
      <c r="Y117" s="18">
        <f t="shared" si="127"/>
        <v>0</v>
      </c>
      <c r="Z117" s="18">
        <f t="shared" si="127"/>
        <v>0</v>
      </c>
      <c r="AA117" s="18">
        <f t="shared" si="127"/>
        <v>0</v>
      </c>
      <c r="AB117" s="18">
        <f t="shared" si="127"/>
        <v>0</v>
      </c>
      <c r="AC117" s="18">
        <f t="shared" si="127"/>
        <v>0</v>
      </c>
      <c r="AD117" s="18">
        <f t="shared" si="127"/>
        <v>0</v>
      </c>
      <c r="AE117" s="18">
        <f t="shared" si="127"/>
        <v>0</v>
      </c>
      <c r="AF117" s="18">
        <f t="shared" si="127"/>
        <v>0</v>
      </c>
      <c r="AG117" s="18">
        <f t="shared" si="127"/>
        <v>0</v>
      </c>
      <c r="AH117" s="18">
        <f t="shared" si="127"/>
        <v>0</v>
      </c>
      <c r="AI117" s="18">
        <f t="shared" si="127"/>
        <v>0</v>
      </c>
      <c r="AJ117" s="18">
        <f t="shared" si="127"/>
        <v>0</v>
      </c>
      <c r="AK117" s="18">
        <f t="shared" si="127"/>
        <v>0</v>
      </c>
      <c r="AL117" s="18">
        <f t="shared" si="127"/>
        <v>0</v>
      </c>
      <c r="AM117" s="18">
        <f t="shared" si="127"/>
        <v>0</v>
      </c>
      <c r="AN117" s="18">
        <f t="shared" si="127"/>
        <v>0</v>
      </c>
      <c r="AO117" s="18">
        <f t="shared" si="127"/>
        <v>0</v>
      </c>
      <c r="AP117" s="18">
        <f t="shared" si="127"/>
        <v>0</v>
      </c>
      <c r="AQ117" s="18">
        <f t="shared" si="127"/>
        <v>0</v>
      </c>
      <c r="AR117" s="18">
        <f t="shared" si="127"/>
        <v>0</v>
      </c>
      <c r="AS117" s="18">
        <f t="shared" si="127"/>
        <v>0</v>
      </c>
      <c r="AT117" s="18">
        <f t="shared" si="127"/>
        <v>0</v>
      </c>
      <c r="AU117" s="18">
        <f t="shared" si="127"/>
        <v>0</v>
      </c>
      <c r="AV117" s="18">
        <f t="shared" si="127"/>
        <v>0</v>
      </c>
      <c r="AW117" s="18">
        <f t="shared" si="127"/>
        <v>0</v>
      </c>
      <c r="AX117" s="18">
        <f t="shared" si="127"/>
        <v>0</v>
      </c>
      <c r="AY117" s="18">
        <f t="shared" si="127"/>
        <v>0</v>
      </c>
      <c r="AZ117" s="18">
        <f t="shared" si="127"/>
        <v>0</v>
      </c>
      <c r="BA117" s="18">
        <f t="shared" si="127"/>
        <v>0</v>
      </c>
      <c r="BB117" s="18">
        <f t="shared" si="127"/>
        <v>0</v>
      </c>
      <c r="BC117" s="18">
        <f t="shared" si="127"/>
        <v>0</v>
      </c>
      <c r="BD117" s="18">
        <f t="shared" si="127"/>
        <v>0</v>
      </c>
      <c r="BE117" s="18">
        <f t="shared" si="127"/>
        <v>0</v>
      </c>
      <c r="BF117" s="18">
        <f t="shared" si="127"/>
        <v>0</v>
      </c>
      <c r="BG117" s="18">
        <f t="shared" si="127"/>
        <v>0</v>
      </c>
      <c r="BH117" s="18">
        <f t="shared" si="127"/>
        <v>0</v>
      </c>
      <c r="BI117" s="18">
        <f t="shared" si="127"/>
        <v>0</v>
      </c>
      <c r="BJ117" s="18">
        <f t="shared" si="127"/>
        <v>0</v>
      </c>
      <c r="BK117" s="18">
        <f t="shared" si="127"/>
        <v>0</v>
      </c>
      <c r="BL117" s="18">
        <f t="shared" si="127"/>
        <v>0</v>
      </c>
      <c r="BM117" s="18">
        <f t="shared" si="127"/>
        <v>0</v>
      </c>
      <c r="BN117" s="18">
        <f t="shared" si="127"/>
        <v>0</v>
      </c>
      <c r="BO117" s="18">
        <f t="shared" si="127"/>
        <v>0</v>
      </c>
      <c r="BP117" s="18">
        <f t="shared" si="127"/>
        <v>0</v>
      </c>
      <c r="BQ117" s="18">
        <f t="shared" si="127"/>
        <v>0</v>
      </c>
      <c r="BR117" s="18">
        <f t="shared" si="127"/>
        <v>0</v>
      </c>
    </row>
    <row r="118" spans="3:70" x14ac:dyDescent="0.25">
      <c r="C118" s="6" t="s">
        <v>81</v>
      </c>
      <c r="W118" s="37">
        <f>IF(W6=$G$109,-$G$108,0)</f>
        <v>0</v>
      </c>
      <c r="X118" s="37">
        <f t="shared" ref="X118:BR118" si="128">IF(X6=$G$109,-$G$108,0)</f>
        <v>0</v>
      </c>
      <c r="Y118" s="37">
        <f t="shared" si="128"/>
        <v>0</v>
      </c>
      <c r="Z118" s="37">
        <f t="shared" si="128"/>
        <v>0</v>
      </c>
      <c r="AA118" s="37">
        <f t="shared" si="128"/>
        <v>0</v>
      </c>
      <c r="AB118" s="37">
        <f t="shared" si="128"/>
        <v>0</v>
      </c>
      <c r="AC118" s="37">
        <f t="shared" si="128"/>
        <v>0</v>
      </c>
      <c r="AD118" s="37">
        <f t="shared" si="128"/>
        <v>0</v>
      </c>
      <c r="AE118" s="37">
        <f t="shared" si="128"/>
        <v>0</v>
      </c>
      <c r="AF118" s="37">
        <f t="shared" si="128"/>
        <v>0</v>
      </c>
      <c r="AG118" s="37">
        <f t="shared" si="128"/>
        <v>0</v>
      </c>
      <c r="AH118" s="37">
        <f t="shared" si="128"/>
        <v>0</v>
      </c>
      <c r="AI118" s="37">
        <f t="shared" si="128"/>
        <v>0</v>
      </c>
      <c r="AJ118" s="37">
        <f t="shared" si="128"/>
        <v>0</v>
      </c>
      <c r="AK118" s="37">
        <f t="shared" si="128"/>
        <v>0</v>
      </c>
      <c r="AL118" s="37">
        <f t="shared" si="128"/>
        <v>0</v>
      </c>
      <c r="AM118" s="37">
        <f t="shared" si="128"/>
        <v>0</v>
      </c>
      <c r="AN118" s="37">
        <f t="shared" si="128"/>
        <v>0</v>
      </c>
      <c r="AO118" s="37">
        <f t="shared" si="128"/>
        <v>0</v>
      </c>
      <c r="AP118" s="37">
        <f t="shared" si="128"/>
        <v>0</v>
      </c>
      <c r="AQ118" s="37">
        <f t="shared" si="128"/>
        <v>0</v>
      </c>
      <c r="AR118" s="37">
        <f t="shared" si="128"/>
        <v>0</v>
      </c>
      <c r="AS118" s="37">
        <f t="shared" si="128"/>
        <v>0</v>
      </c>
      <c r="AT118" s="37">
        <f t="shared" si="128"/>
        <v>0</v>
      </c>
      <c r="AU118" s="37">
        <f t="shared" si="128"/>
        <v>0</v>
      </c>
      <c r="AV118" s="37">
        <f t="shared" si="128"/>
        <v>0</v>
      </c>
      <c r="AW118" s="37">
        <f t="shared" si="128"/>
        <v>0</v>
      </c>
      <c r="AX118" s="37">
        <f t="shared" si="128"/>
        <v>0</v>
      </c>
      <c r="AY118" s="37">
        <f t="shared" si="128"/>
        <v>0</v>
      </c>
      <c r="AZ118" s="37">
        <f t="shared" si="128"/>
        <v>0</v>
      </c>
      <c r="BA118" s="37">
        <f t="shared" si="128"/>
        <v>0</v>
      </c>
      <c r="BB118" s="37">
        <f t="shared" si="128"/>
        <v>0</v>
      </c>
      <c r="BC118" s="37">
        <f t="shared" si="128"/>
        <v>0</v>
      </c>
      <c r="BD118" s="37">
        <f t="shared" si="128"/>
        <v>0</v>
      </c>
      <c r="BE118" s="37">
        <f t="shared" si="128"/>
        <v>0</v>
      </c>
      <c r="BF118" s="37">
        <f t="shared" si="128"/>
        <v>0</v>
      </c>
      <c r="BG118" s="37">
        <f t="shared" si="128"/>
        <v>0</v>
      </c>
      <c r="BH118" s="37">
        <f t="shared" si="128"/>
        <v>0</v>
      </c>
      <c r="BI118" s="37">
        <f t="shared" si="128"/>
        <v>0</v>
      </c>
      <c r="BJ118" s="37">
        <f t="shared" si="128"/>
        <v>0</v>
      </c>
      <c r="BK118" s="37">
        <f t="shared" si="128"/>
        <v>0</v>
      </c>
      <c r="BL118" s="37">
        <f t="shared" si="128"/>
        <v>0</v>
      </c>
      <c r="BM118" s="37">
        <f t="shared" si="128"/>
        <v>0</v>
      </c>
      <c r="BN118" s="37">
        <f t="shared" si="128"/>
        <v>0</v>
      </c>
      <c r="BO118" s="37">
        <f t="shared" si="128"/>
        <v>0</v>
      </c>
      <c r="BP118" s="37">
        <f t="shared" si="128"/>
        <v>0</v>
      </c>
      <c r="BQ118" s="37">
        <f t="shared" si="128"/>
        <v>0</v>
      </c>
      <c r="BR118" s="37">
        <f t="shared" si="128"/>
        <v>0</v>
      </c>
    </row>
    <row r="119" spans="3:70" x14ac:dyDescent="0.25">
      <c r="C119" s="6" t="s">
        <v>82</v>
      </c>
      <c r="W119" s="37">
        <f>IFERROR(PPMT(W115,1,W112,W117),0)</f>
        <v>0</v>
      </c>
      <c r="X119" s="37">
        <f t="shared" ref="X119:BR119" si="129">IFERROR(PPMT(X115,1,X112,X117),0)</f>
        <v>0</v>
      </c>
      <c r="Y119" s="37">
        <f t="shared" si="129"/>
        <v>0</v>
      </c>
      <c r="Z119" s="37">
        <f t="shared" si="129"/>
        <v>0</v>
      </c>
      <c r="AA119" s="37">
        <f t="shared" si="129"/>
        <v>0</v>
      </c>
      <c r="AB119" s="37">
        <f t="shared" si="129"/>
        <v>0</v>
      </c>
      <c r="AC119" s="37">
        <f t="shared" si="129"/>
        <v>0</v>
      </c>
      <c r="AD119" s="37">
        <f t="shared" si="129"/>
        <v>0</v>
      </c>
      <c r="AE119" s="37">
        <f t="shared" si="129"/>
        <v>0</v>
      </c>
      <c r="AF119" s="37">
        <f t="shared" si="129"/>
        <v>0</v>
      </c>
      <c r="AG119" s="37">
        <f t="shared" si="129"/>
        <v>0</v>
      </c>
      <c r="AH119" s="37">
        <f t="shared" si="129"/>
        <v>0</v>
      </c>
      <c r="AI119" s="37">
        <f t="shared" si="129"/>
        <v>0</v>
      </c>
      <c r="AJ119" s="37">
        <f t="shared" si="129"/>
        <v>0</v>
      </c>
      <c r="AK119" s="37">
        <f t="shared" si="129"/>
        <v>0</v>
      </c>
      <c r="AL119" s="37">
        <f t="shared" si="129"/>
        <v>0</v>
      </c>
      <c r="AM119" s="37">
        <f t="shared" si="129"/>
        <v>0</v>
      </c>
      <c r="AN119" s="37">
        <f t="shared" si="129"/>
        <v>0</v>
      </c>
      <c r="AO119" s="37">
        <f t="shared" si="129"/>
        <v>0</v>
      </c>
      <c r="AP119" s="37">
        <f t="shared" si="129"/>
        <v>0</v>
      </c>
      <c r="AQ119" s="37">
        <f t="shared" si="129"/>
        <v>0</v>
      </c>
      <c r="AR119" s="37">
        <f t="shared" si="129"/>
        <v>0</v>
      </c>
      <c r="AS119" s="37">
        <f t="shared" si="129"/>
        <v>0</v>
      </c>
      <c r="AT119" s="37">
        <f t="shared" si="129"/>
        <v>0</v>
      </c>
      <c r="AU119" s="37">
        <f t="shared" si="129"/>
        <v>0</v>
      </c>
      <c r="AV119" s="37">
        <f t="shared" si="129"/>
        <v>0</v>
      </c>
      <c r="AW119" s="37">
        <f t="shared" si="129"/>
        <v>0</v>
      </c>
      <c r="AX119" s="37">
        <f t="shared" si="129"/>
        <v>0</v>
      </c>
      <c r="AY119" s="37">
        <f t="shared" si="129"/>
        <v>0</v>
      </c>
      <c r="AZ119" s="37">
        <f t="shared" si="129"/>
        <v>0</v>
      </c>
      <c r="BA119" s="37">
        <f t="shared" si="129"/>
        <v>0</v>
      </c>
      <c r="BB119" s="37">
        <f t="shared" si="129"/>
        <v>0</v>
      </c>
      <c r="BC119" s="37">
        <f t="shared" si="129"/>
        <v>0</v>
      </c>
      <c r="BD119" s="37">
        <f t="shared" si="129"/>
        <v>0</v>
      </c>
      <c r="BE119" s="37">
        <f t="shared" si="129"/>
        <v>0</v>
      </c>
      <c r="BF119" s="37">
        <f t="shared" si="129"/>
        <v>0</v>
      </c>
      <c r="BG119" s="37">
        <f t="shared" si="129"/>
        <v>0</v>
      </c>
      <c r="BH119" s="37">
        <f t="shared" si="129"/>
        <v>0</v>
      </c>
      <c r="BI119" s="37">
        <f t="shared" si="129"/>
        <v>0</v>
      </c>
      <c r="BJ119" s="37">
        <f t="shared" si="129"/>
        <v>0</v>
      </c>
      <c r="BK119" s="37">
        <f t="shared" si="129"/>
        <v>0</v>
      </c>
      <c r="BL119" s="37">
        <f t="shared" si="129"/>
        <v>0</v>
      </c>
      <c r="BM119" s="37">
        <f t="shared" si="129"/>
        <v>0</v>
      </c>
      <c r="BN119" s="37">
        <f t="shared" si="129"/>
        <v>0</v>
      </c>
      <c r="BO119" s="37">
        <f t="shared" si="129"/>
        <v>0</v>
      </c>
      <c r="BP119" s="37">
        <f t="shared" si="129"/>
        <v>0</v>
      </c>
      <c r="BQ119" s="37">
        <f t="shared" si="129"/>
        <v>0</v>
      </c>
      <c r="BR119" s="37">
        <f t="shared" si="129"/>
        <v>0</v>
      </c>
    </row>
    <row r="120" spans="3:70" x14ac:dyDescent="0.25">
      <c r="C120" s="6" t="s">
        <v>83</v>
      </c>
      <c r="W120" s="37">
        <f>-IFERROR(IPMT(W115,1,W112,W117),0)</f>
        <v>0</v>
      </c>
      <c r="X120" s="37">
        <f t="shared" ref="X120:BR120" si="130">-IFERROR(IPMT(X115,1,X112,X117),0)</f>
        <v>0</v>
      </c>
      <c r="Y120" s="37">
        <f t="shared" si="130"/>
        <v>0</v>
      </c>
      <c r="Z120" s="37">
        <f t="shared" si="130"/>
        <v>0</v>
      </c>
      <c r="AA120" s="37">
        <f t="shared" si="130"/>
        <v>0</v>
      </c>
      <c r="AB120" s="37">
        <f t="shared" si="130"/>
        <v>0</v>
      </c>
      <c r="AC120" s="37">
        <f t="shared" si="130"/>
        <v>0</v>
      </c>
      <c r="AD120" s="37">
        <f t="shared" si="130"/>
        <v>0</v>
      </c>
      <c r="AE120" s="37">
        <f t="shared" si="130"/>
        <v>0</v>
      </c>
      <c r="AF120" s="37">
        <f t="shared" si="130"/>
        <v>0</v>
      </c>
      <c r="AG120" s="37">
        <f t="shared" si="130"/>
        <v>0</v>
      </c>
      <c r="AH120" s="37">
        <f t="shared" si="130"/>
        <v>0</v>
      </c>
      <c r="AI120" s="37">
        <f t="shared" si="130"/>
        <v>0</v>
      </c>
      <c r="AJ120" s="37">
        <f t="shared" si="130"/>
        <v>0</v>
      </c>
      <c r="AK120" s="37">
        <f t="shared" si="130"/>
        <v>0</v>
      </c>
      <c r="AL120" s="37">
        <f t="shared" si="130"/>
        <v>0</v>
      </c>
      <c r="AM120" s="37">
        <f t="shared" si="130"/>
        <v>0</v>
      </c>
      <c r="AN120" s="37">
        <f t="shared" si="130"/>
        <v>0</v>
      </c>
      <c r="AO120" s="37">
        <f t="shared" si="130"/>
        <v>0</v>
      </c>
      <c r="AP120" s="37">
        <f t="shared" si="130"/>
        <v>0</v>
      </c>
      <c r="AQ120" s="37">
        <f t="shared" si="130"/>
        <v>0</v>
      </c>
      <c r="AR120" s="37">
        <f t="shared" si="130"/>
        <v>0</v>
      </c>
      <c r="AS120" s="37">
        <f t="shared" si="130"/>
        <v>0</v>
      </c>
      <c r="AT120" s="37">
        <f t="shared" si="130"/>
        <v>0</v>
      </c>
      <c r="AU120" s="37">
        <f t="shared" si="130"/>
        <v>0</v>
      </c>
      <c r="AV120" s="37">
        <f t="shared" si="130"/>
        <v>0</v>
      </c>
      <c r="AW120" s="37">
        <f t="shared" si="130"/>
        <v>0</v>
      </c>
      <c r="AX120" s="37">
        <f t="shared" si="130"/>
        <v>0</v>
      </c>
      <c r="AY120" s="37">
        <f t="shared" si="130"/>
        <v>0</v>
      </c>
      <c r="AZ120" s="37">
        <f t="shared" si="130"/>
        <v>0</v>
      </c>
      <c r="BA120" s="37">
        <f t="shared" si="130"/>
        <v>0</v>
      </c>
      <c r="BB120" s="37">
        <f t="shared" si="130"/>
        <v>0</v>
      </c>
      <c r="BC120" s="37">
        <f t="shared" si="130"/>
        <v>0</v>
      </c>
      <c r="BD120" s="37">
        <f t="shared" si="130"/>
        <v>0</v>
      </c>
      <c r="BE120" s="37">
        <f t="shared" si="130"/>
        <v>0</v>
      </c>
      <c r="BF120" s="37">
        <f t="shared" si="130"/>
        <v>0</v>
      </c>
      <c r="BG120" s="37">
        <f t="shared" si="130"/>
        <v>0</v>
      </c>
      <c r="BH120" s="37">
        <f t="shared" si="130"/>
        <v>0</v>
      </c>
      <c r="BI120" s="37">
        <f t="shared" si="130"/>
        <v>0</v>
      </c>
      <c r="BJ120" s="37">
        <f t="shared" si="130"/>
        <v>0</v>
      </c>
      <c r="BK120" s="37">
        <f t="shared" si="130"/>
        <v>0</v>
      </c>
      <c r="BL120" s="37">
        <f t="shared" si="130"/>
        <v>0</v>
      </c>
      <c r="BM120" s="37">
        <f t="shared" si="130"/>
        <v>0</v>
      </c>
      <c r="BN120" s="37">
        <f t="shared" si="130"/>
        <v>0</v>
      </c>
      <c r="BO120" s="37">
        <f t="shared" si="130"/>
        <v>0</v>
      </c>
      <c r="BP120" s="37">
        <f t="shared" si="130"/>
        <v>0</v>
      </c>
      <c r="BQ120" s="37">
        <f t="shared" si="130"/>
        <v>0</v>
      </c>
      <c r="BR120" s="37">
        <f t="shared" si="130"/>
        <v>0</v>
      </c>
    </row>
    <row r="121" spans="3:70" x14ac:dyDescent="0.25">
      <c r="C121" s="6" t="s">
        <v>84</v>
      </c>
      <c r="W121" s="37">
        <f>-W120</f>
        <v>0</v>
      </c>
      <c r="X121" s="37">
        <f t="shared" ref="X121:BR121" si="131">-X120</f>
        <v>0</v>
      </c>
      <c r="Y121" s="37">
        <f t="shared" si="131"/>
        <v>0</v>
      </c>
      <c r="Z121" s="37">
        <f t="shared" si="131"/>
        <v>0</v>
      </c>
      <c r="AA121" s="37">
        <f t="shared" si="131"/>
        <v>0</v>
      </c>
      <c r="AB121" s="37">
        <f t="shared" si="131"/>
        <v>0</v>
      </c>
      <c r="AC121" s="37">
        <f t="shared" si="131"/>
        <v>0</v>
      </c>
      <c r="AD121" s="37">
        <f t="shared" si="131"/>
        <v>0</v>
      </c>
      <c r="AE121" s="37">
        <f t="shared" si="131"/>
        <v>0</v>
      </c>
      <c r="AF121" s="37">
        <f t="shared" si="131"/>
        <v>0</v>
      </c>
      <c r="AG121" s="37">
        <f t="shared" si="131"/>
        <v>0</v>
      </c>
      <c r="AH121" s="37">
        <f t="shared" si="131"/>
        <v>0</v>
      </c>
      <c r="AI121" s="37">
        <f t="shared" si="131"/>
        <v>0</v>
      </c>
      <c r="AJ121" s="37">
        <f t="shared" si="131"/>
        <v>0</v>
      </c>
      <c r="AK121" s="37">
        <f t="shared" si="131"/>
        <v>0</v>
      </c>
      <c r="AL121" s="37">
        <f t="shared" si="131"/>
        <v>0</v>
      </c>
      <c r="AM121" s="37">
        <f t="shared" si="131"/>
        <v>0</v>
      </c>
      <c r="AN121" s="37">
        <f t="shared" si="131"/>
        <v>0</v>
      </c>
      <c r="AO121" s="37">
        <f t="shared" si="131"/>
        <v>0</v>
      </c>
      <c r="AP121" s="37">
        <f t="shared" si="131"/>
        <v>0</v>
      </c>
      <c r="AQ121" s="37">
        <f t="shared" si="131"/>
        <v>0</v>
      </c>
      <c r="AR121" s="37">
        <f t="shared" si="131"/>
        <v>0</v>
      </c>
      <c r="AS121" s="37">
        <f t="shared" si="131"/>
        <v>0</v>
      </c>
      <c r="AT121" s="37">
        <f t="shared" si="131"/>
        <v>0</v>
      </c>
      <c r="AU121" s="37">
        <f t="shared" si="131"/>
        <v>0</v>
      </c>
      <c r="AV121" s="37">
        <f t="shared" si="131"/>
        <v>0</v>
      </c>
      <c r="AW121" s="37">
        <f t="shared" si="131"/>
        <v>0</v>
      </c>
      <c r="AX121" s="37">
        <f t="shared" si="131"/>
        <v>0</v>
      </c>
      <c r="AY121" s="37">
        <f t="shared" si="131"/>
        <v>0</v>
      </c>
      <c r="AZ121" s="37">
        <f t="shared" si="131"/>
        <v>0</v>
      </c>
      <c r="BA121" s="37">
        <f t="shared" si="131"/>
        <v>0</v>
      </c>
      <c r="BB121" s="37">
        <f t="shared" si="131"/>
        <v>0</v>
      </c>
      <c r="BC121" s="37">
        <f t="shared" si="131"/>
        <v>0</v>
      </c>
      <c r="BD121" s="37">
        <f t="shared" si="131"/>
        <v>0</v>
      </c>
      <c r="BE121" s="37">
        <f t="shared" si="131"/>
        <v>0</v>
      </c>
      <c r="BF121" s="37">
        <f t="shared" si="131"/>
        <v>0</v>
      </c>
      <c r="BG121" s="37">
        <f t="shared" si="131"/>
        <v>0</v>
      </c>
      <c r="BH121" s="37">
        <f t="shared" si="131"/>
        <v>0</v>
      </c>
      <c r="BI121" s="37">
        <f t="shared" si="131"/>
        <v>0</v>
      </c>
      <c r="BJ121" s="37">
        <f t="shared" si="131"/>
        <v>0</v>
      </c>
      <c r="BK121" s="37">
        <f t="shared" si="131"/>
        <v>0</v>
      </c>
      <c r="BL121" s="37">
        <f t="shared" si="131"/>
        <v>0</v>
      </c>
      <c r="BM121" s="37">
        <f t="shared" si="131"/>
        <v>0</v>
      </c>
      <c r="BN121" s="37">
        <f t="shared" si="131"/>
        <v>0</v>
      </c>
      <c r="BO121" s="37">
        <f t="shared" si="131"/>
        <v>0</v>
      </c>
      <c r="BP121" s="37">
        <f t="shared" si="131"/>
        <v>0</v>
      </c>
      <c r="BQ121" s="37">
        <f t="shared" si="131"/>
        <v>0</v>
      </c>
      <c r="BR121" s="37">
        <f t="shared" si="131"/>
        <v>0</v>
      </c>
    </row>
    <row r="122" spans="3:70" x14ac:dyDescent="0.25">
      <c r="C122" s="6" t="str">
        <f>C106&amp;" c/f"</f>
        <v>Loan c/f</v>
      </c>
      <c r="W122" s="15">
        <f>SUM(W117:W121)</f>
        <v>0</v>
      </c>
      <c r="X122" s="15">
        <f t="shared" ref="X122:BR122" si="132">SUM(X117:X121)</f>
        <v>0</v>
      </c>
      <c r="Y122" s="15">
        <f t="shared" si="132"/>
        <v>0</v>
      </c>
      <c r="Z122" s="15">
        <f t="shared" si="132"/>
        <v>0</v>
      </c>
      <c r="AA122" s="15">
        <f t="shared" si="132"/>
        <v>0</v>
      </c>
      <c r="AB122" s="15">
        <f t="shared" si="132"/>
        <v>0</v>
      </c>
      <c r="AC122" s="15">
        <f t="shared" si="132"/>
        <v>0</v>
      </c>
      <c r="AD122" s="15">
        <f t="shared" si="132"/>
        <v>0</v>
      </c>
      <c r="AE122" s="15">
        <f t="shared" si="132"/>
        <v>0</v>
      </c>
      <c r="AF122" s="15">
        <f t="shared" si="132"/>
        <v>0</v>
      </c>
      <c r="AG122" s="15">
        <f t="shared" si="132"/>
        <v>0</v>
      </c>
      <c r="AH122" s="15">
        <f t="shared" si="132"/>
        <v>0</v>
      </c>
      <c r="AI122" s="15">
        <f t="shared" si="132"/>
        <v>0</v>
      </c>
      <c r="AJ122" s="15">
        <f t="shared" si="132"/>
        <v>0</v>
      </c>
      <c r="AK122" s="15">
        <f t="shared" si="132"/>
        <v>0</v>
      </c>
      <c r="AL122" s="15">
        <f t="shared" si="132"/>
        <v>0</v>
      </c>
      <c r="AM122" s="15">
        <f t="shared" si="132"/>
        <v>0</v>
      </c>
      <c r="AN122" s="15">
        <f t="shared" si="132"/>
        <v>0</v>
      </c>
      <c r="AO122" s="15">
        <f t="shared" si="132"/>
        <v>0</v>
      </c>
      <c r="AP122" s="15">
        <f t="shared" si="132"/>
        <v>0</v>
      </c>
      <c r="AQ122" s="15">
        <f t="shared" si="132"/>
        <v>0</v>
      </c>
      <c r="AR122" s="15">
        <f t="shared" si="132"/>
        <v>0</v>
      </c>
      <c r="AS122" s="15">
        <f t="shared" si="132"/>
        <v>0</v>
      </c>
      <c r="AT122" s="15">
        <f t="shared" si="132"/>
        <v>0</v>
      </c>
      <c r="AU122" s="15">
        <f t="shared" si="132"/>
        <v>0</v>
      </c>
      <c r="AV122" s="15">
        <f t="shared" si="132"/>
        <v>0</v>
      </c>
      <c r="AW122" s="15">
        <f t="shared" si="132"/>
        <v>0</v>
      </c>
      <c r="AX122" s="15">
        <f t="shared" si="132"/>
        <v>0</v>
      </c>
      <c r="AY122" s="15">
        <f t="shared" si="132"/>
        <v>0</v>
      </c>
      <c r="AZ122" s="15">
        <f t="shared" si="132"/>
        <v>0</v>
      </c>
      <c r="BA122" s="15">
        <f t="shared" si="132"/>
        <v>0</v>
      </c>
      <c r="BB122" s="15">
        <f t="shared" si="132"/>
        <v>0</v>
      </c>
      <c r="BC122" s="15">
        <f t="shared" si="132"/>
        <v>0</v>
      </c>
      <c r="BD122" s="15">
        <f t="shared" si="132"/>
        <v>0</v>
      </c>
      <c r="BE122" s="15">
        <f t="shared" si="132"/>
        <v>0</v>
      </c>
      <c r="BF122" s="15">
        <f t="shared" si="132"/>
        <v>0</v>
      </c>
      <c r="BG122" s="15">
        <f t="shared" si="132"/>
        <v>0</v>
      </c>
      <c r="BH122" s="15">
        <f t="shared" si="132"/>
        <v>0</v>
      </c>
      <c r="BI122" s="15">
        <f t="shared" si="132"/>
        <v>0</v>
      </c>
      <c r="BJ122" s="15">
        <f t="shared" si="132"/>
        <v>0</v>
      </c>
      <c r="BK122" s="15">
        <f t="shared" si="132"/>
        <v>0</v>
      </c>
      <c r="BL122" s="15">
        <f t="shared" si="132"/>
        <v>0</v>
      </c>
      <c r="BM122" s="15">
        <f t="shared" si="132"/>
        <v>0</v>
      </c>
      <c r="BN122" s="15">
        <f t="shared" si="132"/>
        <v>0</v>
      </c>
      <c r="BO122" s="15">
        <f t="shared" si="132"/>
        <v>0</v>
      </c>
      <c r="BP122" s="15">
        <f t="shared" si="132"/>
        <v>0</v>
      </c>
      <c r="BQ122" s="15">
        <f t="shared" si="132"/>
        <v>0</v>
      </c>
      <c r="BR122" s="15">
        <f t="shared" si="132"/>
        <v>0</v>
      </c>
    </row>
    <row r="124" spans="3:70" s="20" customFormat="1" x14ac:dyDescent="0.25">
      <c r="C124" s="20" t="s">
        <v>41</v>
      </c>
      <c r="T124" s="27"/>
    </row>
    <row r="126" spans="3:70" x14ac:dyDescent="0.25">
      <c r="C126" s="6" t="s">
        <v>40</v>
      </c>
      <c r="W126" s="8">
        <f t="shared" ref="W126:BR126" si="133">SUM(W29,W46,W69,W81)</f>
        <v>-1325</v>
      </c>
      <c r="X126" s="8">
        <f t="shared" si="133"/>
        <v>-1280</v>
      </c>
      <c r="Y126" s="8">
        <f t="shared" si="133"/>
        <v>-1236.3499999999999</v>
      </c>
      <c r="Z126" s="8">
        <f t="shared" si="133"/>
        <v>-1194.0094999999999</v>
      </c>
      <c r="AA126" s="8">
        <f t="shared" si="133"/>
        <v>-1152.9392150000001</v>
      </c>
      <c r="AB126" s="8">
        <f t="shared" si="133"/>
        <v>-1113.1010385500001</v>
      </c>
      <c r="AC126" s="8">
        <f t="shared" si="133"/>
        <v>-1074.4580073935001</v>
      </c>
      <c r="AD126" s="8">
        <f t="shared" si="133"/>
        <v>-1036.9742671716951</v>
      </c>
      <c r="AE126" s="8">
        <f t="shared" si="133"/>
        <v>-1000.6150391565443</v>
      </c>
      <c r="AF126" s="8">
        <f t="shared" si="133"/>
        <v>-965.34658798184796</v>
      </c>
      <c r="AG126" s="8">
        <f t="shared" si="133"/>
        <v>-931.13619034239241</v>
      </c>
      <c r="AH126" s="8">
        <f t="shared" si="133"/>
        <v>-897.95210463212084</v>
      </c>
      <c r="AI126" s="8">
        <f t="shared" si="133"/>
        <v>-348.26354149315716</v>
      </c>
      <c r="AJ126" s="8">
        <f t="shared" si="133"/>
        <v>-317.04063524836238</v>
      </c>
      <c r="AK126" s="8">
        <f t="shared" si="133"/>
        <v>-286.75441619091146</v>
      </c>
      <c r="AL126" s="8">
        <f t="shared" si="133"/>
        <v>-257.37678370518415</v>
      </c>
      <c r="AM126" s="8">
        <f t="shared" si="133"/>
        <v>-228.88048019402856</v>
      </c>
      <c r="AN126" s="8">
        <f t="shared" si="133"/>
        <v>-201.23906578820777</v>
      </c>
      <c r="AO126" s="8">
        <f t="shared" si="133"/>
        <v>-174.42689381456159</v>
      </c>
      <c r="AP126" s="8">
        <f t="shared" si="133"/>
        <v>-148.4190870001247</v>
      </c>
      <c r="AQ126" s="8">
        <f t="shared" si="133"/>
        <v>-123.19151439012103</v>
      </c>
      <c r="AR126" s="8">
        <f t="shared" si="133"/>
        <v>-98.720768958417352</v>
      </c>
      <c r="AS126" s="8">
        <f t="shared" si="133"/>
        <v>-74.984145889664887</v>
      </c>
      <c r="AT126" s="8">
        <f t="shared" si="133"/>
        <v>-51.959621512974877</v>
      </c>
      <c r="AU126" s="8">
        <f t="shared" si="133"/>
        <v>487.87416713241441</v>
      </c>
      <c r="AV126" s="8">
        <f t="shared" si="133"/>
        <v>509.53794211844195</v>
      </c>
      <c r="AW126" s="8">
        <f t="shared" si="133"/>
        <v>530.55180385488882</v>
      </c>
      <c r="AX126" s="8">
        <f t="shared" si="133"/>
        <v>550.93524973924218</v>
      </c>
      <c r="AY126" s="8">
        <f t="shared" si="133"/>
        <v>570.70719224706488</v>
      </c>
      <c r="AZ126" s="8">
        <f t="shared" si="133"/>
        <v>589.88597647965298</v>
      </c>
      <c r="BA126" s="8">
        <f t="shared" si="133"/>
        <v>608.48939718526333</v>
      </c>
      <c r="BB126" s="8">
        <f t="shared" si="133"/>
        <v>626.53471526970543</v>
      </c>
      <c r="BC126" s="8">
        <f t="shared" si="133"/>
        <v>644.03867381161422</v>
      </c>
      <c r="BD126" s="8">
        <f t="shared" si="133"/>
        <v>661.01751359726586</v>
      </c>
      <c r="BE126" s="8">
        <f t="shared" si="133"/>
        <v>677.48698818934793</v>
      </c>
      <c r="BF126" s="8">
        <f t="shared" si="133"/>
        <v>693.46237854366757</v>
      </c>
      <c r="BG126" s="8">
        <f t="shared" si="133"/>
        <v>1226.4585071873576</v>
      </c>
      <c r="BH126" s="8">
        <f t="shared" si="133"/>
        <v>1241.4897519717367</v>
      </c>
      <c r="BI126" s="8">
        <f t="shared" si="133"/>
        <v>1256.0700594125847</v>
      </c>
      <c r="BJ126" s="8">
        <f t="shared" si="133"/>
        <v>1270.2129576302073</v>
      </c>
      <c r="BK126" s="8">
        <f t="shared" si="133"/>
        <v>1283.931568901301</v>
      </c>
      <c r="BL126" s="8">
        <f t="shared" si="133"/>
        <v>1297.2386218342619</v>
      </c>
      <c r="BM126" s="8">
        <f t="shared" si="133"/>
        <v>1310.1464631792342</v>
      </c>
      <c r="BN126" s="8">
        <f t="shared" si="133"/>
        <v>1322.667069283857</v>
      </c>
      <c r="BO126" s="8">
        <f t="shared" si="133"/>
        <v>1334.8120572053413</v>
      </c>
      <c r="BP126" s="8">
        <f t="shared" si="133"/>
        <v>1346.5926954891811</v>
      </c>
      <c r="BQ126" s="8">
        <f t="shared" si="133"/>
        <v>1358.0199146245056</v>
      </c>
      <c r="BR126" s="8">
        <f t="shared" si="133"/>
        <v>1369.1043171857705</v>
      </c>
    </row>
    <row r="128" spans="3:70" x14ac:dyDescent="0.25">
      <c r="C128" s="6" t="s">
        <v>86</v>
      </c>
      <c r="G128" s="33">
        <f>Inputs!F28</f>
        <v>0.19</v>
      </c>
      <c r="H128" s="33">
        <f>Inputs!G28</f>
        <v>0.19</v>
      </c>
      <c r="I128" s="33">
        <f>Inputs!H28</f>
        <v>0.19</v>
      </c>
      <c r="J128" s="33">
        <f>Inputs!I28</f>
        <v>0.19</v>
      </c>
      <c r="W128" s="34">
        <f>INDEX($G128:$J128,MATCH(W$4,$G$4:$J$4,0))</f>
        <v>0.19</v>
      </c>
      <c r="X128" s="34">
        <f t="shared" ref="X128:BR128" si="134">INDEX($G128:$J128,MATCH(X$4,$G$4:$J$4,0))</f>
        <v>0.19</v>
      </c>
      <c r="Y128" s="34">
        <f t="shared" si="134"/>
        <v>0.19</v>
      </c>
      <c r="Z128" s="34">
        <f t="shared" si="134"/>
        <v>0.19</v>
      </c>
      <c r="AA128" s="34">
        <f t="shared" si="134"/>
        <v>0.19</v>
      </c>
      <c r="AB128" s="34">
        <f t="shared" si="134"/>
        <v>0.19</v>
      </c>
      <c r="AC128" s="34">
        <f t="shared" si="134"/>
        <v>0.19</v>
      </c>
      <c r="AD128" s="34">
        <f t="shared" si="134"/>
        <v>0.19</v>
      </c>
      <c r="AE128" s="34">
        <f t="shared" si="134"/>
        <v>0.19</v>
      </c>
      <c r="AF128" s="34">
        <f t="shared" si="134"/>
        <v>0.19</v>
      </c>
      <c r="AG128" s="34">
        <f t="shared" si="134"/>
        <v>0.19</v>
      </c>
      <c r="AH128" s="34">
        <f t="shared" si="134"/>
        <v>0.19</v>
      </c>
      <c r="AI128" s="34">
        <f t="shared" si="134"/>
        <v>0.19</v>
      </c>
      <c r="AJ128" s="34">
        <f t="shared" si="134"/>
        <v>0.19</v>
      </c>
      <c r="AK128" s="34">
        <f t="shared" si="134"/>
        <v>0.19</v>
      </c>
      <c r="AL128" s="34">
        <f t="shared" si="134"/>
        <v>0.19</v>
      </c>
      <c r="AM128" s="34">
        <f t="shared" si="134"/>
        <v>0.19</v>
      </c>
      <c r="AN128" s="34">
        <f t="shared" si="134"/>
        <v>0.19</v>
      </c>
      <c r="AO128" s="34">
        <f t="shared" si="134"/>
        <v>0.19</v>
      </c>
      <c r="AP128" s="34">
        <f t="shared" si="134"/>
        <v>0.19</v>
      </c>
      <c r="AQ128" s="34">
        <f t="shared" si="134"/>
        <v>0.19</v>
      </c>
      <c r="AR128" s="34">
        <f t="shared" si="134"/>
        <v>0.19</v>
      </c>
      <c r="AS128" s="34">
        <f t="shared" si="134"/>
        <v>0.19</v>
      </c>
      <c r="AT128" s="34">
        <f t="shared" si="134"/>
        <v>0.19</v>
      </c>
      <c r="AU128" s="34">
        <f t="shared" si="134"/>
        <v>0.19</v>
      </c>
      <c r="AV128" s="34">
        <f t="shared" si="134"/>
        <v>0.19</v>
      </c>
      <c r="AW128" s="34">
        <f t="shared" si="134"/>
        <v>0.19</v>
      </c>
      <c r="AX128" s="34">
        <f t="shared" si="134"/>
        <v>0.19</v>
      </c>
      <c r="AY128" s="34">
        <f t="shared" si="134"/>
        <v>0.19</v>
      </c>
      <c r="AZ128" s="34">
        <f t="shared" si="134"/>
        <v>0.19</v>
      </c>
      <c r="BA128" s="34">
        <f t="shared" si="134"/>
        <v>0.19</v>
      </c>
      <c r="BB128" s="34">
        <f t="shared" si="134"/>
        <v>0.19</v>
      </c>
      <c r="BC128" s="34">
        <f t="shared" si="134"/>
        <v>0.19</v>
      </c>
      <c r="BD128" s="34">
        <f t="shared" si="134"/>
        <v>0.19</v>
      </c>
      <c r="BE128" s="34">
        <f t="shared" si="134"/>
        <v>0.19</v>
      </c>
      <c r="BF128" s="34">
        <f t="shared" si="134"/>
        <v>0.19</v>
      </c>
      <c r="BG128" s="34">
        <f t="shared" si="134"/>
        <v>0.19</v>
      </c>
      <c r="BH128" s="34">
        <f t="shared" si="134"/>
        <v>0.19</v>
      </c>
      <c r="BI128" s="34">
        <f t="shared" si="134"/>
        <v>0.19</v>
      </c>
      <c r="BJ128" s="34">
        <f t="shared" si="134"/>
        <v>0.19</v>
      </c>
      <c r="BK128" s="34">
        <f t="shared" si="134"/>
        <v>0.19</v>
      </c>
      <c r="BL128" s="34">
        <f t="shared" si="134"/>
        <v>0.19</v>
      </c>
      <c r="BM128" s="34">
        <f t="shared" si="134"/>
        <v>0.19</v>
      </c>
      <c r="BN128" s="34">
        <f t="shared" si="134"/>
        <v>0.19</v>
      </c>
      <c r="BO128" s="34">
        <f t="shared" si="134"/>
        <v>0.19</v>
      </c>
      <c r="BP128" s="34">
        <f t="shared" si="134"/>
        <v>0.19</v>
      </c>
      <c r="BQ128" s="34">
        <f t="shared" si="134"/>
        <v>0.19</v>
      </c>
      <c r="BR128" s="34">
        <f t="shared" si="134"/>
        <v>0.19</v>
      </c>
    </row>
    <row r="130" spans="3:70" x14ac:dyDescent="0.25">
      <c r="C130" s="6" t="str">
        <f>C124&amp;" b/f"</f>
        <v>Tax b/f</v>
      </c>
      <c r="W130" s="18">
        <f>V133</f>
        <v>-5000</v>
      </c>
      <c r="X130" s="18">
        <f t="shared" ref="X130:BR130" si="135">W133</f>
        <v>125.875</v>
      </c>
      <c r="Y130" s="18">
        <f t="shared" si="135"/>
        <v>121.6</v>
      </c>
      <c r="Z130" s="18">
        <f t="shared" si="135"/>
        <v>117.45324999999997</v>
      </c>
      <c r="AA130" s="18">
        <f t="shared" si="135"/>
        <v>113.43090249999995</v>
      </c>
      <c r="AB130" s="18">
        <f t="shared" si="135"/>
        <v>109.52922542500005</v>
      </c>
      <c r="AC130" s="18">
        <f t="shared" si="135"/>
        <v>105.74459866225001</v>
      </c>
      <c r="AD130" s="18">
        <f t="shared" si="135"/>
        <v>102.07351070238252</v>
      </c>
      <c r="AE130" s="18">
        <f t="shared" si="135"/>
        <v>98.512555381311046</v>
      </c>
      <c r="AF130" s="18">
        <f t="shared" si="135"/>
        <v>95.058428719871699</v>
      </c>
      <c r="AG130" s="18">
        <f t="shared" si="135"/>
        <v>91.707925858275559</v>
      </c>
      <c r="AH130" s="18">
        <f t="shared" si="135"/>
        <v>88.457938082527249</v>
      </c>
      <c r="AI130" s="18">
        <f t="shared" si="135"/>
        <v>85.30544994005146</v>
      </c>
      <c r="AJ130" s="18">
        <f t="shared" si="135"/>
        <v>33.085036441849923</v>
      </c>
      <c r="AK130" s="18">
        <f t="shared" si="135"/>
        <v>30.118860348594424</v>
      </c>
      <c r="AL130" s="18">
        <f t="shared" si="135"/>
        <v>27.241669538136577</v>
      </c>
      <c r="AM130" s="18">
        <f t="shared" si="135"/>
        <v>24.450794451992493</v>
      </c>
      <c r="AN130" s="18">
        <f t="shared" si="135"/>
        <v>21.743645618432716</v>
      </c>
      <c r="AO130" s="18">
        <f t="shared" si="135"/>
        <v>19.11771124987974</v>
      </c>
      <c r="AP130" s="18">
        <f t="shared" si="135"/>
        <v>16.570554912383351</v>
      </c>
      <c r="AQ130" s="18">
        <f t="shared" si="135"/>
        <v>14.099813265011846</v>
      </c>
      <c r="AR130" s="18">
        <f t="shared" si="135"/>
        <v>11.703193867061497</v>
      </c>
      <c r="AS130" s="18">
        <f t="shared" si="135"/>
        <v>9.3784730510496495</v>
      </c>
      <c r="AT130" s="18">
        <f t="shared" si="135"/>
        <v>7.1234938595181667</v>
      </c>
      <c r="AU130" s="18">
        <f t="shared" si="135"/>
        <v>4.9361640437326137</v>
      </c>
      <c r="AV130" s="18">
        <f t="shared" si="135"/>
        <v>-46.348045877579366</v>
      </c>
      <c r="AW130" s="18">
        <f t="shared" si="135"/>
        <v>-48.406104501252003</v>
      </c>
      <c r="AX130" s="18">
        <f t="shared" si="135"/>
        <v>-50.40242136621444</v>
      </c>
      <c r="AY130" s="18">
        <f t="shared" si="135"/>
        <v>-52.338848725228004</v>
      </c>
      <c r="AZ130" s="18">
        <f t="shared" si="135"/>
        <v>-54.217183263471156</v>
      </c>
      <c r="BA130" s="18">
        <f t="shared" si="135"/>
        <v>-56.039167765567043</v>
      </c>
      <c r="BB130" s="18">
        <f t="shared" si="135"/>
        <v>-57.80649273260002</v>
      </c>
      <c r="BC130" s="18">
        <f t="shared" si="135"/>
        <v>-59.520797950622011</v>
      </c>
      <c r="BD130" s="18">
        <f t="shared" si="135"/>
        <v>-61.183674012103353</v>
      </c>
      <c r="BE130" s="18">
        <f t="shared" si="135"/>
        <v>-62.796663791740258</v>
      </c>
      <c r="BF130" s="18">
        <f t="shared" si="135"/>
        <v>-64.361263877988051</v>
      </c>
      <c r="BG130" s="18">
        <f t="shared" si="135"/>
        <v>-65.878925961648434</v>
      </c>
      <c r="BH130" s="18">
        <f t="shared" si="135"/>
        <v>-116.51355818279899</v>
      </c>
      <c r="BI130" s="18">
        <f t="shared" si="135"/>
        <v>-117.94152643731499</v>
      </c>
      <c r="BJ130" s="18">
        <f t="shared" si="135"/>
        <v>-119.32665564419551</v>
      </c>
      <c r="BK130" s="18">
        <f t="shared" si="135"/>
        <v>-120.6702309748697</v>
      </c>
      <c r="BL130" s="18">
        <f t="shared" si="135"/>
        <v>-121.97349904562361</v>
      </c>
      <c r="BM130" s="18">
        <f t="shared" si="135"/>
        <v>-123.23766907425488</v>
      </c>
      <c r="BN130" s="18">
        <f t="shared" si="135"/>
        <v>-124.46391400202725</v>
      </c>
      <c r="BO130" s="18">
        <f t="shared" si="135"/>
        <v>-125.65337158196638</v>
      </c>
      <c r="BP130" s="18">
        <f t="shared" si="135"/>
        <v>-126.80714543450742</v>
      </c>
      <c r="BQ130" s="18">
        <f t="shared" si="135"/>
        <v>-127.9263060714722</v>
      </c>
      <c r="BR130" s="18">
        <f t="shared" si="135"/>
        <v>-129.01189188932801</v>
      </c>
    </row>
    <row r="131" spans="3:70" x14ac:dyDescent="0.25">
      <c r="C131" s="6" t="s">
        <v>85</v>
      </c>
      <c r="W131" s="8">
        <f>-W126*W128</f>
        <v>251.75</v>
      </c>
      <c r="X131" s="8">
        <f t="shared" ref="X131:BR131" si="136">-X126*X128</f>
        <v>243.2</v>
      </c>
      <c r="Y131" s="8">
        <f t="shared" si="136"/>
        <v>234.90649999999999</v>
      </c>
      <c r="Z131" s="8">
        <f t="shared" si="136"/>
        <v>226.86180499999998</v>
      </c>
      <c r="AA131" s="8">
        <f t="shared" si="136"/>
        <v>219.05845085000001</v>
      </c>
      <c r="AB131" s="8">
        <f t="shared" si="136"/>
        <v>211.48919732450003</v>
      </c>
      <c r="AC131" s="8">
        <f t="shared" si="136"/>
        <v>204.14702140476501</v>
      </c>
      <c r="AD131" s="8">
        <f t="shared" si="136"/>
        <v>197.02511076262209</v>
      </c>
      <c r="AE131" s="8">
        <f t="shared" si="136"/>
        <v>190.11685743974343</v>
      </c>
      <c r="AF131" s="8">
        <f t="shared" si="136"/>
        <v>183.41585171655112</v>
      </c>
      <c r="AG131" s="8">
        <f t="shared" si="136"/>
        <v>176.91587616505456</v>
      </c>
      <c r="AH131" s="8">
        <f t="shared" si="136"/>
        <v>170.61089988010295</v>
      </c>
      <c r="AI131" s="8">
        <f t="shared" si="136"/>
        <v>66.170072883699859</v>
      </c>
      <c r="AJ131" s="8">
        <f t="shared" si="136"/>
        <v>60.237720697188855</v>
      </c>
      <c r="AK131" s="8">
        <f t="shared" si="136"/>
        <v>54.483339076273175</v>
      </c>
      <c r="AL131" s="8">
        <f t="shared" si="136"/>
        <v>48.901588903984987</v>
      </c>
      <c r="AM131" s="8">
        <f t="shared" si="136"/>
        <v>43.487291236865431</v>
      </c>
      <c r="AN131" s="8">
        <f t="shared" si="136"/>
        <v>38.23542249975948</v>
      </c>
      <c r="AO131" s="8">
        <f t="shared" si="136"/>
        <v>33.141109824766701</v>
      </c>
      <c r="AP131" s="8">
        <f t="shared" si="136"/>
        <v>28.199626530023693</v>
      </c>
      <c r="AQ131" s="8">
        <f t="shared" si="136"/>
        <v>23.406387734122994</v>
      </c>
      <c r="AR131" s="8">
        <f t="shared" si="136"/>
        <v>18.756946102099299</v>
      </c>
      <c r="AS131" s="8">
        <f t="shared" si="136"/>
        <v>14.246987719036328</v>
      </c>
      <c r="AT131" s="8">
        <f t="shared" si="136"/>
        <v>9.8723280874652275</v>
      </c>
      <c r="AU131" s="8">
        <f t="shared" si="136"/>
        <v>-92.696091755158733</v>
      </c>
      <c r="AV131" s="8">
        <f t="shared" si="136"/>
        <v>-96.812209002503977</v>
      </c>
      <c r="AW131" s="8">
        <f t="shared" si="136"/>
        <v>-100.80484273242888</v>
      </c>
      <c r="AX131" s="8">
        <f t="shared" si="136"/>
        <v>-104.67769745045601</v>
      </c>
      <c r="AY131" s="8">
        <f t="shared" si="136"/>
        <v>-108.43436652694233</v>
      </c>
      <c r="AZ131" s="8">
        <f t="shared" si="136"/>
        <v>-112.07833553113407</v>
      </c>
      <c r="BA131" s="8">
        <f t="shared" si="136"/>
        <v>-115.61298546520004</v>
      </c>
      <c r="BB131" s="8">
        <f t="shared" si="136"/>
        <v>-119.04159590124404</v>
      </c>
      <c r="BC131" s="8">
        <f t="shared" si="136"/>
        <v>-122.36734802420671</v>
      </c>
      <c r="BD131" s="8">
        <f t="shared" si="136"/>
        <v>-125.59332758348052</v>
      </c>
      <c r="BE131" s="8">
        <f t="shared" si="136"/>
        <v>-128.7225277559761</v>
      </c>
      <c r="BF131" s="8">
        <f t="shared" si="136"/>
        <v>-131.75785192329684</v>
      </c>
      <c r="BG131" s="8">
        <f t="shared" si="136"/>
        <v>-233.02711636559795</v>
      </c>
      <c r="BH131" s="8">
        <f t="shared" si="136"/>
        <v>-235.88305287462998</v>
      </c>
      <c r="BI131" s="8">
        <f t="shared" si="136"/>
        <v>-238.65331128839108</v>
      </c>
      <c r="BJ131" s="8">
        <f t="shared" si="136"/>
        <v>-241.34046194973939</v>
      </c>
      <c r="BK131" s="8">
        <f t="shared" si="136"/>
        <v>-243.9469980912472</v>
      </c>
      <c r="BL131" s="8">
        <f t="shared" si="136"/>
        <v>-246.47533814850976</v>
      </c>
      <c r="BM131" s="8">
        <f t="shared" si="136"/>
        <v>-248.9278280040545</v>
      </c>
      <c r="BN131" s="8">
        <f t="shared" si="136"/>
        <v>-251.30674316393285</v>
      </c>
      <c r="BO131" s="8">
        <f t="shared" si="136"/>
        <v>-253.61429086901484</v>
      </c>
      <c r="BP131" s="8">
        <f t="shared" si="136"/>
        <v>-255.85261214294442</v>
      </c>
      <c r="BQ131" s="8">
        <f t="shared" si="136"/>
        <v>-258.02378377865608</v>
      </c>
      <c r="BR131" s="8">
        <f t="shared" si="136"/>
        <v>-260.12982026529642</v>
      </c>
    </row>
    <row r="132" spans="3:70" x14ac:dyDescent="0.25">
      <c r="C132" s="6" t="s">
        <v>46</v>
      </c>
      <c r="W132" s="8">
        <f>-W131/2-V133</f>
        <v>4874.125</v>
      </c>
      <c r="X132" s="8">
        <f t="shared" ref="X132:AA132" si="137">-X131/2-W133</f>
        <v>-247.47499999999999</v>
      </c>
      <c r="Y132" s="8">
        <f t="shared" si="137"/>
        <v>-239.05324999999999</v>
      </c>
      <c r="Z132" s="8">
        <f t="shared" si="137"/>
        <v>-230.88415249999997</v>
      </c>
      <c r="AA132" s="8">
        <f t="shared" si="137"/>
        <v>-222.96012792499994</v>
      </c>
      <c r="AB132" s="8">
        <f t="shared" ref="AB132" si="138">-AB131/2-AA133</f>
        <v>-215.27382408725006</v>
      </c>
      <c r="AC132" s="8">
        <f t="shared" ref="AC132" si="139">-AC131/2-AB133</f>
        <v>-207.81810936463251</v>
      </c>
      <c r="AD132" s="8">
        <f t="shared" ref="AD132" si="140">-AD131/2-AC133</f>
        <v>-200.58606608369357</v>
      </c>
      <c r="AE132" s="8">
        <f t="shared" ref="AE132" si="141">-AE131/2-AD133</f>
        <v>-193.57098410118277</v>
      </c>
      <c r="AF132" s="8">
        <f t="shared" ref="AF132" si="142">-AF131/2-AE133</f>
        <v>-186.76635457814726</v>
      </c>
      <c r="AG132" s="8">
        <f t="shared" ref="AG132" si="143">-AG131/2-AF133</f>
        <v>-180.16586394080284</v>
      </c>
      <c r="AH132" s="8">
        <f t="shared" ref="AH132" si="144">-AH131/2-AG133</f>
        <v>-173.76338802257874</v>
      </c>
      <c r="AI132" s="8">
        <f t="shared" ref="AI132" si="145">-AI131/2-AH133</f>
        <v>-118.39048638190138</v>
      </c>
      <c r="AJ132" s="8">
        <f t="shared" ref="AJ132" si="146">-AJ131/2-AI133</f>
        <v>-63.203896790444347</v>
      </c>
      <c r="AK132" s="8">
        <f t="shared" ref="AK132" si="147">-AK131/2-AJ133</f>
        <v>-57.360529886731015</v>
      </c>
      <c r="AL132" s="8">
        <f t="shared" ref="AL132" si="148">-AL131/2-AK133</f>
        <v>-51.69246399012907</v>
      </c>
      <c r="AM132" s="8">
        <f t="shared" ref="AM132" si="149">-AM131/2-AL133</f>
        <v>-46.194440070425209</v>
      </c>
      <c r="AN132" s="8">
        <f t="shared" ref="AN132" si="150">-AN131/2-AM133</f>
        <v>-40.861356868312456</v>
      </c>
      <c r="AO132" s="8">
        <f t="shared" ref="AO132" si="151">-AO131/2-AN133</f>
        <v>-35.688266162263091</v>
      </c>
      <c r="AP132" s="8">
        <f t="shared" ref="AP132" si="152">-AP131/2-AO133</f>
        <v>-30.670368177395197</v>
      </c>
      <c r="AQ132" s="8">
        <f t="shared" ref="AQ132" si="153">-AQ131/2-AP133</f>
        <v>-25.803007132073343</v>
      </c>
      <c r="AR132" s="8">
        <f t="shared" ref="AR132" si="154">-AR131/2-AQ133</f>
        <v>-21.081666918111146</v>
      </c>
      <c r="AS132" s="8">
        <f t="shared" ref="AS132" si="155">-AS131/2-AR133</f>
        <v>-16.501966910567813</v>
      </c>
      <c r="AT132" s="8">
        <f t="shared" ref="AT132" si="156">-AT131/2-AS133</f>
        <v>-12.05965790325078</v>
      </c>
      <c r="AU132" s="8">
        <f t="shared" ref="AU132" si="157">-AU131/2-AT133</f>
        <v>41.411881833846749</v>
      </c>
      <c r="AV132" s="8">
        <f t="shared" ref="AV132" si="158">-AV131/2-AU133</f>
        <v>94.754150378831355</v>
      </c>
      <c r="AW132" s="8">
        <f t="shared" ref="AW132" si="159">-AW131/2-AV133</f>
        <v>98.808525867466443</v>
      </c>
      <c r="AX132" s="8">
        <f t="shared" ref="AX132" si="160">-AX131/2-AW133</f>
        <v>102.74127009144244</v>
      </c>
      <c r="AY132" s="8">
        <f t="shared" ref="AY132" si="161">-AY131/2-AX133</f>
        <v>106.55603198869917</v>
      </c>
      <c r="AZ132" s="8">
        <f t="shared" ref="AZ132" si="162">-AZ131/2-AY133</f>
        <v>110.2563510290382</v>
      </c>
      <c r="BA132" s="8">
        <f t="shared" ref="BA132" si="163">-BA131/2-AZ133</f>
        <v>113.84566049816706</v>
      </c>
      <c r="BB132" s="8">
        <f t="shared" ref="BB132" si="164">-BB131/2-BA133</f>
        <v>117.32729068322203</v>
      </c>
      <c r="BC132" s="8">
        <f t="shared" ref="BC132" si="165">-BC131/2-BB133</f>
        <v>120.70447196272536</v>
      </c>
      <c r="BD132" s="8">
        <f t="shared" ref="BD132" si="166">-BD131/2-BC133</f>
        <v>123.98033780384361</v>
      </c>
      <c r="BE132" s="8">
        <f t="shared" ref="BE132" si="167">-BE131/2-BD133</f>
        <v>127.15792766972831</v>
      </c>
      <c r="BF132" s="8">
        <f t="shared" ref="BF132" si="168">-BF131/2-BE133</f>
        <v>130.24018983963646</v>
      </c>
      <c r="BG132" s="8">
        <f t="shared" ref="BG132" si="169">-BG131/2-BF133</f>
        <v>182.39248414444739</v>
      </c>
      <c r="BH132" s="8">
        <f t="shared" ref="BH132" si="170">-BH131/2-BG133</f>
        <v>234.45508462011398</v>
      </c>
      <c r="BI132" s="8">
        <f t="shared" ref="BI132" si="171">-BI131/2-BH133</f>
        <v>237.26818208151053</v>
      </c>
      <c r="BJ132" s="8">
        <f t="shared" ref="BJ132" si="172">-BJ131/2-BI133</f>
        <v>239.99688661906521</v>
      </c>
      <c r="BK132" s="8">
        <f t="shared" ref="BK132" si="173">-BK131/2-BJ133</f>
        <v>242.64373002049331</v>
      </c>
      <c r="BL132" s="8">
        <f t="shared" ref="BL132" si="174">-BL131/2-BK133</f>
        <v>245.21116811987849</v>
      </c>
      <c r="BM132" s="8">
        <f t="shared" ref="BM132" si="175">-BM131/2-BL133</f>
        <v>247.70158307628213</v>
      </c>
      <c r="BN132" s="8">
        <f t="shared" ref="BN132" si="176">-BN131/2-BM133</f>
        <v>250.11728558399369</v>
      </c>
      <c r="BO132" s="8">
        <f t="shared" ref="BO132" si="177">-BO131/2-BN133</f>
        <v>252.4605170164738</v>
      </c>
      <c r="BP132" s="8">
        <f t="shared" ref="BP132" si="178">-BP131/2-BO133</f>
        <v>254.73345150597964</v>
      </c>
      <c r="BQ132" s="8">
        <f t="shared" ref="BQ132" si="179">-BQ131/2-BP133</f>
        <v>256.93819796080027</v>
      </c>
      <c r="BR132" s="8">
        <f t="shared" ref="BR132" si="180">-BR131/2-BQ133</f>
        <v>259.07680202197622</v>
      </c>
    </row>
    <row r="133" spans="3:70" x14ac:dyDescent="0.25">
      <c r="C133" s="6" t="str">
        <f>C124&amp;" c/f"</f>
        <v>Tax c/f</v>
      </c>
      <c r="V133" s="9">
        <v>-5000</v>
      </c>
      <c r="W133" s="15">
        <f>SUM(W130:W132)</f>
        <v>125.875</v>
      </c>
      <c r="X133" s="15">
        <f t="shared" ref="X133:BR133" si="181">SUM(X130:X132)</f>
        <v>121.6</v>
      </c>
      <c r="Y133" s="15">
        <f t="shared" si="181"/>
        <v>117.45324999999997</v>
      </c>
      <c r="Z133" s="15">
        <f t="shared" si="181"/>
        <v>113.43090249999995</v>
      </c>
      <c r="AA133" s="15">
        <f t="shared" si="181"/>
        <v>109.52922542500005</v>
      </c>
      <c r="AB133" s="15">
        <f t="shared" si="181"/>
        <v>105.74459866225001</v>
      </c>
      <c r="AC133" s="15">
        <f t="shared" si="181"/>
        <v>102.07351070238252</v>
      </c>
      <c r="AD133" s="15">
        <f t="shared" si="181"/>
        <v>98.512555381311046</v>
      </c>
      <c r="AE133" s="15">
        <f t="shared" si="181"/>
        <v>95.058428719871699</v>
      </c>
      <c r="AF133" s="15">
        <f t="shared" si="181"/>
        <v>91.707925858275559</v>
      </c>
      <c r="AG133" s="15">
        <f t="shared" si="181"/>
        <v>88.457938082527249</v>
      </c>
      <c r="AH133" s="15">
        <f t="shared" si="181"/>
        <v>85.30544994005146</v>
      </c>
      <c r="AI133" s="15">
        <f t="shared" si="181"/>
        <v>33.085036441849923</v>
      </c>
      <c r="AJ133" s="15">
        <f t="shared" si="181"/>
        <v>30.118860348594424</v>
      </c>
      <c r="AK133" s="15">
        <f t="shared" si="181"/>
        <v>27.241669538136577</v>
      </c>
      <c r="AL133" s="15">
        <f t="shared" si="181"/>
        <v>24.450794451992493</v>
      </c>
      <c r="AM133" s="15">
        <f t="shared" si="181"/>
        <v>21.743645618432716</v>
      </c>
      <c r="AN133" s="15">
        <f t="shared" si="181"/>
        <v>19.11771124987974</v>
      </c>
      <c r="AO133" s="15">
        <f t="shared" si="181"/>
        <v>16.570554912383351</v>
      </c>
      <c r="AP133" s="15">
        <f t="shared" si="181"/>
        <v>14.099813265011846</v>
      </c>
      <c r="AQ133" s="15">
        <f t="shared" si="181"/>
        <v>11.703193867061497</v>
      </c>
      <c r="AR133" s="15">
        <f t="shared" si="181"/>
        <v>9.3784730510496495</v>
      </c>
      <c r="AS133" s="15">
        <f t="shared" si="181"/>
        <v>7.1234938595181667</v>
      </c>
      <c r="AT133" s="15">
        <f t="shared" si="181"/>
        <v>4.9361640437326137</v>
      </c>
      <c r="AU133" s="15">
        <f t="shared" si="181"/>
        <v>-46.348045877579366</v>
      </c>
      <c r="AV133" s="15">
        <f t="shared" si="181"/>
        <v>-48.406104501252003</v>
      </c>
      <c r="AW133" s="15">
        <f t="shared" si="181"/>
        <v>-50.40242136621444</v>
      </c>
      <c r="AX133" s="15">
        <f t="shared" si="181"/>
        <v>-52.338848725228004</v>
      </c>
      <c r="AY133" s="15">
        <f t="shared" si="181"/>
        <v>-54.217183263471156</v>
      </c>
      <c r="AZ133" s="15">
        <f t="shared" si="181"/>
        <v>-56.039167765567043</v>
      </c>
      <c r="BA133" s="15">
        <f t="shared" si="181"/>
        <v>-57.80649273260002</v>
      </c>
      <c r="BB133" s="15">
        <f t="shared" si="181"/>
        <v>-59.520797950622011</v>
      </c>
      <c r="BC133" s="15">
        <f t="shared" si="181"/>
        <v>-61.183674012103353</v>
      </c>
      <c r="BD133" s="15">
        <f t="shared" si="181"/>
        <v>-62.796663791740258</v>
      </c>
      <c r="BE133" s="15">
        <f t="shared" si="181"/>
        <v>-64.361263877988051</v>
      </c>
      <c r="BF133" s="15">
        <f t="shared" si="181"/>
        <v>-65.878925961648434</v>
      </c>
      <c r="BG133" s="15">
        <f t="shared" si="181"/>
        <v>-116.51355818279899</v>
      </c>
      <c r="BH133" s="15">
        <f t="shared" si="181"/>
        <v>-117.94152643731499</v>
      </c>
      <c r="BI133" s="15">
        <f t="shared" si="181"/>
        <v>-119.32665564419551</v>
      </c>
      <c r="BJ133" s="15">
        <f t="shared" si="181"/>
        <v>-120.6702309748697</v>
      </c>
      <c r="BK133" s="15">
        <f t="shared" si="181"/>
        <v>-121.97349904562361</v>
      </c>
      <c r="BL133" s="15">
        <f t="shared" si="181"/>
        <v>-123.23766907425488</v>
      </c>
      <c r="BM133" s="15">
        <f t="shared" si="181"/>
        <v>-124.46391400202725</v>
      </c>
      <c r="BN133" s="15">
        <f t="shared" si="181"/>
        <v>-125.65337158196638</v>
      </c>
      <c r="BO133" s="15">
        <f t="shared" si="181"/>
        <v>-126.80714543450742</v>
      </c>
      <c r="BP133" s="15">
        <f t="shared" si="181"/>
        <v>-127.9263060714722</v>
      </c>
      <c r="BQ133" s="15">
        <f t="shared" si="181"/>
        <v>-129.01189188932801</v>
      </c>
      <c r="BR133" s="15">
        <f t="shared" si="181"/>
        <v>-130.06491013264821</v>
      </c>
    </row>
    <row r="135" spans="3:70" s="20" customFormat="1" x14ac:dyDescent="0.25">
      <c r="C135" s="20" t="s">
        <v>153</v>
      </c>
      <c r="T135" s="27"/>
    </row>
    <row r="137" spans="3:70" x14ac:dyDescent="0.25">
      <c r="C137" s="6" t="str">
        <f>C135&amp;" b/f"</f>
        <v>Share Capital b/f</v>
      </c>
      <c r="W137" s="18">
        <f>V139</f>
        <v>1000</v>
      </c>
      <c r="X137" s="18">
        <f t="shared" ref="X137:BR137" si="182">W139</f>
        <v>1000</v>
      </c>
      <c r="Y137" s="18">
        <f t="shared" si="182"/>
        <v>1000</v>
      </c>
      <c r="Z137" s="18">
        <f t="shared" si="182"/>
        <v>1000</v>
      </c>
      <c r="AA137" s="18">
        <f t="shared" si="182"/>
        <v>1000</v>
      </c>
      <c r="AB137" s="18">
        <f t="shared" si="182"/>
        <v>1000</v>
      </c>
      <c r="AC137" s="18">
        <f t="shared" si="182"/>
        <v>1000</v>
      </c>
      <c r="AD137" s="18">
        <f t="shared" si="182"/>
        <v>1000</v>
      </c>
      <c r="AE137" s="18">
        <f t="shared" si="182"/>
        <v>1000</v>
      </c>
      <c r="AF137" s="18">
        <f t="shared" si="182"/>
        <v>1000</v>
      </c>
      <c r="AG137" s="18">
        <f t="shared" si="182"/>
        <v>1000</v>
      </c>
      <c r="AH137" s="18">
        <f t="shared" si="182"/>
        <v>1000</v>
      </c>
      <c r="AI137" s="18">
        <f t="shared" si="182"/>
        <v>1000</v>
      </c>
      <c r="AJ137" s="18">
        <f t="shared" si="182"/>
        <v>1000</v>
      </c>
      <c r="AK137" s="18">
        <f t="shared" si="182"/>
        <v>1000</v>
      </c>
      <c r="AL137" s="18">
        <f t="shared" si="182"/>
        <v>1000</v>
      </c>
      <c r="AM137" s="18">
        <f t="shared" si="182"/>
        <v>1000</v>
      </c>
      <c r="AN137" s="18">
        <f t="shared" si="182"/>
        <v>1000</v>
      </c>
      <c r="AO137" s="18">
        <f t="shared" si="182"/>
        <v>1000</v>
      </c>
      <c r="AP137" s="18">
        <f t="shared" si="182"/>
        <v>1000</v>
      </c>
      <c r="AQ137" s="18">
        <f t="shared" si="182"/>
        <v>1000</v>
      </c>
      <c r="AR137" s="18">
        <f t="shared" si="182"/>
        <v>1000</v>
      </c>
      <c r="AS137" s="18">
        <f t="shared" si="182"/>
        <v>1000</v>
      </c>
      <c r="AT137" s="18">
        <f t="shared" si="182"/>
        <v>1000</v>
      </c>
      <c r="AU137" s="18">
        <f t="shared" si="182"/>
        <v>1000</v>
      </c>
      <c r="AV137" s="18">
        <f t="shared" si="182"/>
        <v>1000</v>
      </c>
      <c r="AW137" s="18">
        <f t="shared" si="182"/>
        <v>1000</v>
      </c>
      <c r="AX137" s="18">
        <f t="shared" si="182"/>
        <v>1000</v>
      </c>
      <c r="AY137" s="18">
        <f t="shared" si="182"/>
        <v>1000</v>
      </c>
      <c r="AZ137" s="18">
        <f t="shared" si="182"/>
        <v>1000</v>
      </c>
      <c r="BA137" s="18">
        <f t="shared" si="182"/>
        <v>1000</v>
      </c>
      <c r="BB137" s="18">
        <f t="shared" si="182"/>
        <v>1000</v>
      </c>
      <c r="BC137" s="18">
        <f t="shared" si="182"/>
        <v>1000</v>
      </c>
      <c r="BD137" s="18">
        <f t="shared" si="182"/>
        <v>1000</v>
      </c>
      <c r="BE137" s="18">
        <f t="shared" si="182"/>
        <v>1000</v>
      </c>
      <c r="BF137" s="18">
        <f t="shared" si="182"/>
        <v>1000</v>
      </c>
      <c r="BG137" s="18">
        <f t="shared" si="182"/>
        <v>1000</v>
      </c>
      <c r="BH137" s="18">
        <f t="shared" si="182"/>
        <v>1000</v>
      </c>
      <c r="BI137" s="18">
        <f t="shared" si="182"/>
        <v>1000</v>
      </c>
      <c r="BJ137" s="18">
        <f t="shared" si="182"/>
        <v>1000</v>
      </c>
      <c r="BK137" s="18">
        <f t="shared" si="182"/>
        <v>1000</v>
      </c>
      <c r="BL137" s="18">
        <f t="shared" si="182"/>
        <v>1000</v>
      </c>
      <c r="BM137" s="18">
        <f t="shared" si="182"/>
        <v>1000</v>
      </c>
      <c r="BN137" s="18">
        <f t="shared" si="182"/>
        <v>1000</v>
      </c>
      <c r="BO137" s="18">
        <f t="shared" si="182"/>
        <v>1000</v>
      </c>
      <c r="BP137" s="18">
        <f t="shared" si="182"/>
        <v>1000</v>
      </c>
      <c r="BQ137" s="18">
        <f t="shared" si="182"/>
        <v>1000</v>
      </c>
      <c r="BR137" s="18">
        <f t="shared" si="182"/>
        <v>1000</v>
      </c>
    </row>
    <row r="138" spans="3:70" x14ac:dyDescent="0.25">
      <c r="C138" s="6" t="s">
        <v>156</v>
      </c>
      <c r="W138" s="37">
        <f>V138</f>
        <v>0</v>
      </c>
      <c r="X138" s="37">
        <f t="shared" ref="X138:BR138" si="183">W138</f>
        <v>0</v>
      </c>
      <c r="Y138" s="37">
        <f t="shared" si="183"/>
        <v>0</v>
      </c>
      <c r="Z138" s="37">
        <f t="shared" si="183"/>
        <v>0</v>
      </c>
      <c r="AA138" s="37">
        <f t="shared" si="183"/>
        <v>0</v>
      </c>
      <c r="AB138" s="37">
        <f t="shared" si="183"/>
        <v>0</v>
      </c>
      <c r="AC138" s="37">
        <f t="shared" si="183"/>
        <v>0</v>
      </c>
      <c r="AD138" s="37">
        <f t="shared" si="183"/>
        <v>0</v>
      </c>
      <c r="AE138" s="37">
        <f t="shared" si="183"/>
        <v>0</v>
      </c>
      <c r="AF138" s="37">
        <f t="shared" si="183"/>
        <v>0</v>
      </c>
      <c r="AG138" s="37">
        <f t="shared" si="183"/>
        <v>0</v>
      </c>
      <c r="AH138" s="37">
        <f t="shared" si="183"/>
        <v>0</v>
      </c>
      <c r="AI138" s="37">
        <f t="shared" si="183"/>
        <v>0</v>
      </c>
      <c r="AJ138" s="37">
        <f t="shared" si="183"/>
        <v>0</v>
      </c>
      <c r="AK138" s="37">
        <f t="shared" si="183"/>
        <v>0</v>
      </c>
      <c r="AL138" s="37">
        <f t="shared" si="183"/>
        <v>0</v>
      </c>
      <c r="AM138" s="37">
        <f t="shared" si="183"/>
        <v>0</v>
      </c>
      <c r="AN138" s="37">
        <f t="shared" si="183"/>
        <v>0</v>
      </c>
      <c r="AO138" s="37">
        <f t="shared" si="183"/>
        <v>0</v>
      </c>
      <c r="AP138" s="37">
        <f t="shared" si="183"/>
        <v>0</v>
      </c>
      <c r="AQ138" s="37">
        <f t="shared" si="183"/>
        <v>0</v>
      </c>
      <c r="AR138" s="37">
        <f t="shared" si="183"/>
        <v>0</v>
      </c>
      <c r="AS138" s="37">
        <f t="shared" si="183"/>
        <v>0</v>
      </c>
      <c r="AT138" s="37">
        <f t="shared" si="183"/>
        <v>0</v>
      </c>
      <c r="AU138" s="37">
        <f t="shared" si="183"/>
        <v>0</v>
      </c>
      <c r="AV138" s="37">
        <f t="shared" si="183"/>
        <v>0</v>
      </c>
      <c r="AW138" s="37">
        <f t="shared" si="183"/>
        <v>0</v>
      </c>
      <c r="AX138" s="37">
        <f t="shared" si="183"/>
        <v>0</v>
      </c>
      <c r="AY138" s="37">
        <f t="shared" si="183"/>
        <v>0</v>
      </c>
      <c r="AZ138" s="37">
        <f t="shared" si="183"/>
        <v>0</v>
      </c>
      <c r="BA138" s="37">
        <f t="shared" si="183"/>
        <v>0</v>
      </c>
      <c r="BB138" s="37">
        <f t="shared" si="183"/>
        <v>0</v>
      </c>
      <c r="BC138" s="37">
        <f t="shared" si="183"/>
        <v>0</v>
      </c>
      <c r="BD138" s="37">
        <f t="shared" si="183"/>
        <v>0</v>
      </c>
      <c r="BE138" s="37">
        <f t="shared" si="183"/>
        <v>0</v>
      </c>
      <c r="BF138" s="37">
        <f t="shared" si="183"/>
        <v>0</v>
      </c>
      <c r="BG138" s="37">
        <f t="shared" si="183"/>
        <v>0</v>
      </c>
      <c r="BH138" s="37">
        <f t="shared" si="183"/>
        <v>0</v>
      </c>
      <c r="BI138" s="37">
        <f t="shared" si="183"/>
        <v>0</v>
      </c>
      <c r="BJ138" s="37">
        <f t="shared" si="183"/>
        <v>0</v>
      </c>
      <c r="BK138" s="37">
        <f t="shared" si="183"/>
        <v>0</v>
      </c>
      <c r="BL138" s="37">
        <f t="shared" si="183"/>
        <v>0</v>
      </c>
      <c r="BM138" s="37">
        <f t="shared" si="183"/>
        <v>0</v>
      </c>
      <c r="BN138" s="37">
        <f t="shared" si="183"/>
        <v>0</v>
      </c>
      <c r="BO138" s="37">
        <f t="shared" si="183"/>
        <v>0</v>
      </c>
      <c r="BP138" s="37">
        <f t="shared" si="183"/>
        <v>0</v>
      </c>
      <c r="BQ138" s="37">
        <f t="shared" si="183"/>
        <v>0</v>
      </c>
      <c r="BR138" s="37">
        <f t="shared" si="183"/>
        <v>0</v>
      </c>
    </row>
    <row r="139" spans="3:70" x14ac:dyDescent="0.25">
      <c r="C139" s="6" t="str">
        <f>C135&amp;" c/f"</f>
        <v>Share Capital c/f</v>
      </c>
      <c r="V139" s="9">
        <v>1000</v>
      </c>
      <c r="W139" s="15">
        <f t="shared" ref="W139:BR139" si="184">SUM(W137:W138)</f>
        <v>1000</v>
      </c>
      <c r="X139" s="15">
        <f t="shared" si="184"/>
        <v>1000</v>
      </c>
      <c r="Y139" s="15">
        <f t="shared" si="184"/>
        <v>1000</v>
      </c>
      <c r="Z139" s="15">
        <f t="shared" si="184"/>
        <v>1000</v>
      </c>
      <c r="AA139" s="15">
        <f t="shared" si="184"/>
        <v>1000</v>
      </c>
      <c r="AB139" s="15">
        <f t="shared" si="184"/>
        <v>1000</v>
      </c>
      <c r="AC139" s="15">
        <f t="shared" si="184"/>
        <v>1000</v>
      </c>
      <c r="AD139" s="15">
        <f t="shared" si="184"/>
        <v>1000</v>
      </c>
      <c r="AE139" s="15">
        <f t="shared" si="184"/>
        <v>1000</v>
      </c>
      <c r="AF139" s="15">
        <f t="shared" si="184"/>
        <v>1000</v>
      </c>
      <c r="AG139" s="15">
        <f t="shared" si="184"/>
        <v>1000</v>
      </c>
      <c r="AH139" s="15">
        <f t="shared" si="184"/>
        <v>1000</v>
      </c>
      <c r="AI139" s="15">
        <f t="shared" si="184"/>
        <v>1000</v>
      </c>
      <c r="AJ139" s="15">
        <f t="shared" si="184"/>
        <v>1000</v>
      </c>
      <c r="AK139" s="15">
        <f t="shared" si="184"/>
        <v>1000</v>
      </c>
      <c r="AL139" s="15">
        <f t="shared" si="184"/>
        <v>1000</v>
      </c>
      <c r="AM139" s="15">
        <f t="shared" si="184"/>
        <v>1000</v>
      </c>
      <c r="AN139" s="15">
        <f t="shared" si="184"/>
        <v>1000</v>
      </c>
      <c r="AO139" s="15">
        <f t="shared" si="184"/>
        <v>1000</v>
      </c>
      <c r="AP139" s="15">
        <f t="shared" si="184"/>
        <v>1000</v>
      </c>
      <c r="AQ139" s="15">
        <f t="shared" si="184"/>
        <v>1000</v>
      </c>
      <c r="AR139" s="15">
        <f t="shared" si="184"/>
        <v>1000</v>
      </c>
      <c r="AS139" s="15">
        <f t="shared" si="184"/>
        <v>1000</v>
      </c>
      <c r="AT139" s="15">
        <f t="shared" si="184"/>
        <v>1000</v>
      </c>
      <c r="AU139" s="15">
        <f t="shared" si="184"/>
        <v>1000</v>
      </c>
      <c r="AV139" s="15">
        <f t="shared" si="184"/>
        <v>1000</v>
      </c>
      <c r="AW139" s="15">
        <f t="shared" si="184"/>
        <v>1000</v>
      </c>
      <c r="AX139" s="15">
        <f t="shared" si="184"/>
        <v>1000</v>
      </c>
      <c r="AY139" s="15">
        <f t="shared" si="184"/>
        <v>1000</v>
      </c>
      <c r="AZ139" s="15">
        <f t="shared" si="184"/>
        <v>1000</v>
      </c>
      <c r="BA139" s="15">
        <f t="shared" si="184"/>
        <v>1000</v>
      </c>
      <c r="BB139" s="15">
        <f t="shared" si="184"/>
        <v>1000</v>
      </c>
      <c r="BC139" s="15">
        <f t="shared" si="184"/>
        <v>1000</v>
      </c>
      <c r="BD139" s="15">
        <f t="shared" si="184"/>
        <v>1000</v>
      </c>
      <c r="BE139" s="15">
        <f t="shared" si="184"/>
        <v>1000</v>
      </c>
      <c r="BF139" s="15">
        <f t="shared" si="184"/>
        <v>1000</v>
      </c>
      <c r="BG139" s="15">
        <f t="shared" si="184"/>
        <v>1000</v>
      </c>
      <c r="BH139" s="15">
        <f t="shared" si="184"/>
        <v>1000</v>
      </c>
      <c r="BI139" s="15">
        <f t="shared" si="184"/>
        <v>1000</v>
      </c>
      <c r="BJ139" s="15">
        <f t="shared" si="184"/>
        <v>1000</v>
      </c>
      <c r="BK139" s="15">
        <f t="shared" si="184"/>
        <v>1000</v>
      </c>
      <c r="BL139" s="15">
        <f t="shared" si="184"/>
        <v>1000</v>
      </c>
      <c r="BM139" s="15">
        <f t="shared" si="184"/>
        <v>1000</v>
      </c>
      <c r="BN139" s="15">
        <f t="shared" si="184"/>
        <v>1000</v>
      </c>
      <c r="BO139" s="15">
        <f t="shared" si="184"/>
        <v>1000</v>
      </c>
      <c r="BP139" s="15">
        <f t="shared" si="184"/>
        <v>1000</v>
      </c>
      <c r="BQ139" s="15">
        <f t="shared" si="184"/>
        <v>1000</v>
      </c>
      <c r="BR139" s="15">
        <f t="shared" si="184"/>
        <v>1000</v>
      </c>
    </row>
    <row r="142" spans="3:70" s="20" customFormat="1" x14ac:dyDescent="0.25">
      <c r="C142" s="20" t="s">
        <v>91</v>
      </c>
      <c r="T142" s="27"/>
    </row>
    <row r="144" spans="3:70" x14ac:dyDescent="0.25">
      <c r="C144" s="6" t="str">
        <f>C142&amp;" b/f"</f>
        <v>Reserves b/f</v>
      </c>
      <c r="W144" s="18">
        <f>V146</f>
        <v>39000</v>
      </c>
      <c r="X144" s="18">
        <f t="shared" ref="X144:BR144" si="185">W146</f>
        <v>37926.75</v>
      </c>
      <c r="Y144" s="18">
        <f t="shared" si="185"/>
        <v>36889.949999999997</v>
      </c>
      <c r="Z144" s="18">
        <f t="shared" si="185"/>
        <v>35888.506499999996</v>
      </c>
      <c r="AA144" s="18">
        <f t="shared" si="185"/>
        <v>34921.358804999996</v>
      </c>
      <c r="AB144" s="18">
        <f t="shared" si="185"/>
        <v>33987.478040849994</v>
      </c>
      <c r="AC144" s="18">
        <f t="shared" si="185"/>
        <v>33085.866199624492</v>
      </c>
      <c r="AD144" s="18">
        <f t="shared" si="185"/>
        <v>32215.555213635758</v>
      </c>
      <c r="AE144" s="18">
        <f t="shared" si="185"/>
        <v>31375.606057226687</v>
      </c>
      <c r="AF144" s="18">
        <f t="shared" si="185"/>
        <v>30565.107875509886</v>
      </c>
      <c r="AG144" s="18">
        <f t="shared" si="185"/>
        <v>29783.177139244588</v>
      </c>
      <c r="AH144" s="18">
        <f t="shared" si="185"/>
        <v>29028.956825067249</v>
      </c>
      <c r="AI144" s="18">
        <f t="shared" si="185"/>
        <v>28301.615620315231</v>
      </c>
      <c r="AJ144" s="18">
        <f t="shared" si="185"/>
        <v>28019.522151705773</v>
      </c>
      <c r="AK144" s="18">
        <f t="shared" si="185"/>
        <v>27762.719237154601</v>
      </c>
      <c r="AL144" s="18">
        <f t="shared" si="185"/>
        <v>27530.448160039963</v>
      </c>
      <c r="AM144" s="18">
        <f t="shared" si="185"/>
        <v>27321.972965238765</v>
      </c>
      <c r="AN144" s="18">
        <f t="shared" si="185"/>
        <v>27136.5797762816</v>
      </c>
      <c r="AO144" s="18">
        <f t="shared" si="185"/>
        <v>26973.576132993152</v>
      </c>
      <c r="AP144" s="18">
        <f t="shared" si="185"/>
        <v>26832.290349003357</v>
      </c>
      <c r="AQ144" s="18">
        <f t="shared" si="185"/>
        <v>26712.070888533257</v>
      </c>
      <c r="AR144" s="18">
        <f t="shared" si="185"/>
        <v>26612.285761877258</v>
      </c>
      <c r="AS144" s="18">
        <f t="shared" si="185"/>
        <v>26532.321939020941</v>
      </c>
      <c r="AT144" s="18">
        <f t="shared" si="185"/>
        <v>26471.584780850313</v>
      </c>
      <c r="AU144" s="18">
        <f t="shared" si="185"/>
        <v>26429.497487424804</v>
      </c>
      <c r="AV144" s="18">
        <f t="shared" si="185"/>
        <v>26824.675562802058</v>
      </c>
      <c r="AW144" s="18">
        <f t="shared" si="185"/>
        <v>27237.401295917996</v>
      </c>
      <c r="AX144" s="18">
        <f t="shared" si="185"/>
        <v>27667.148257040455</v>
      </c>
      <c r="AY144" s="18">
        <f t="shared" si="185"/>
        <v>28113.405809329241</v>
      </c>
      <c r="AZ144" s="18">
        <f t="shared" si="185"/>
        <v>28575.678635049364</v>
      </c>
      <c r="BA144" s="18">
        <f t="shared" si="185"/>
        <v>29053.486275997882</v>
      </c>
      <c r="BB144" s="18">
        <f t="shared" si="185"/>
        <v>29546.362687717945</v>
      </c>
      <c r="BC144" s="18">
        <f t="shared" si="185"/>
        <v>30053.855807086406</v>
      </c>
      <c r="BD144" s="18">
        <f t="shared" si="185"/>
        <v>30575.527132873813</v>
      </c>
      <c r="BE144" s="18">
        <f t="shared" si="185"/>
        <v>31110.951318887597</v>
      </c>
      <c r="BF144" s="18">
        <f t="shared" si="185"/>
        <v>31659.71577932097</v>
      </c>
      <c r="BG144" s="18">
        <f t="shared" si="185"/>
        <v>32221.420305941341</v>
      </c>
      <c r="BH144" s="18">
        <f t="shared" si="185"/>
        <v>33214.8516967631</v>
      </c>
      <c r="BI144" s="18">
        <f t="shared" si="185"/>
        <v>34220.458395860209</v>
      </c>
      <c r="BJ144" s="18">
        <f t="shared" si="185"/>
        <v>35237.875143984405</v>
      </c>
      <c r="BK144" s="18">
        <f t="shared" si="185"/>
        <v>36266.747639664871</v>
      </c>
      <c r="BL144" s="18">
        <f t="shared" si="185"/>
        <v>37306.732210474926</v>
      </c>
      <c r="BM144" s="18">
        <f t="shared" si="185"/>
        <v>38357.495494160677</v>
      </c>
      <c r="BN144" s="18">
        <f t="shared" si="185"/>
        <v>39418.714129335858</v>
      </c>
      <c r="BO144" s="18">
        <f t="shared" si="185"/>
        <v>40490.074455455782</v>
      </c>
      <c r="BP144" s="18">
        <f t="shared" si="185"/>
        <v>41571.272221792111</v>
      </c>
      <c r="BQ144" s="18">
        <f t="shared" si="185"/>
        <v>42662.012305138349</v>
      </c>
      <c r="BR144" s="18">
        <f t="shared" si="185"/>
        <v>43762.0084359842</v>
      </c>
    </row>
    <row r="145" spans="1:70" x14ac:dyDescent="0.25">
      <c r="C145" s="6" t="s">
        <v>92</v>
      </c>
      <c r="W145" s="18">
        <f>Outputs!W37</f>
        <v>-1073.25</v>
      </c>
      <c r="X145" s="18">
        <f>Outputs!X37</f>
        <v>-1036.8</v>
      </c>
      <c r="Y145" s="18">
        <f>Outputs!Y37</f>
        <v>-1001.4434999999999</v>
      </c>
      <c r="Z145" s="18">
        <f>Outputs!Z37</f>
        <v>-967.14769499999989</v>
      </c>
      <c r="AA145" s="18">
        <f>Outputs!AA37</f>
        <v>-933.88076415000012</v>
      </c>
      <c r="AB145" s="18">
        <f>Outputs!AB37</f>
        <v>-901.61184122550003</v>
      </c>
      <c r="AC145" s="18">
        <f>Outputs!AC37</f>
        <v>-870.31098598873507</v>
      </c>
      <c r="AD145" s="18">
        <f>Outputs!AD37</f>
        <v>-839.94915640907311</v>
      </c>
      <c r="AE145" s="18">
        <f>Outputs!AE37</f>
        <v>-810.4981817168009</v>
      </c>
      <c r="AF145" s="18">
        <f>Outputs!AF37</f>
        <v>-781.9307362652969</v>
      </c>
      <c r="AG145" s="18">
        <f>Outputs!AG37</f>
        <v>-754.22031417733785</v>
      </c>
      <c r="AH145" s="18">
        <f>Outputs!AH37</f>
        <v>-727.34120475201792</v>
      </c>
      <c r="AI145" s="18">
        <f>Outputs!AI37</f>
        <v>-282.09346860945732</v>
      </c>
      <c r="AJ145" s="18">
        <f>Outputs!AJ37</f>
        <v>-256.8029145511735</v>
      </c>
      <c r="AK145" s="18">
        <f>Outputs!AK37</f>
        <v>-232.27107711463827</v>
      </c>
      <c r="AL145" s="18">
        <f>Outputs!AL37</f>
        <v>-208.47519480119917</v>
      </c>
      <c r="AM145" s="18">
        <f>Outputs!AM37</f>
        <v>-185.39318895716315</v>
      </c>
      <c r="AN145" s="18">
        <f>Outputs!AN37</f>
        <v>-163.0036432884483</v>
      </c>
      <c r="AO145" s="18">
        <f>Outputs!AO37</f>
        <v>-141.28578398979488</v>
      </c>
      <c r="AP145" s="18">
        <f>Outputs!AP37</f>
        <v>-120.21946047010101</v>
      </c>
      <c r="AQ145" s="18">
        <f>Outputs!AQ37</f>
        <v>-99.785126655998027</v>
      </c>
      <c r="AR145" s="18">
        <f>Outputs!AR37</f>
        <v>-79.963822856318046</v>
      </c>
      <c r="AS145" s="18">
        <f>Outputs!AS37</f>
        <v>-60.737158170628561</v>
      </c>
      <c r="AT145" s="18">
        <f>Outputs!AT37</f>
        <v>-42.08729342550965</v>
      </c>
      <c r="AU145" s="18">
        <f>Outputs!AU37</f>
        <v>395.17807537725571</v>
      </c>
      <c r="AV145" s="18">
        <f>Outputs!AV37</f>
        <v>412.72573311593794</v>
      </c>
      <c r="AW145" s="18">
        <f>Outputs!AW37</f>
        <v>429.74696112245994</v>
      </c>
      <c r="AX145" s="18">
        <f>Outputs!AX37</f>
        <v>446.2575522887862</v>
      </c>
      <c r="AY145" s="18">
        <f>Outputs!AY37</f>
        <v>462.27282572012257</v>
      </c>
      <c r="AZ145" s="18">
        <f>Outputs!AZ37</f>
        <v>477.80764094851889</v>
      </c>
      <c r="BA145" s="18">
        <f>Outputs!BA37</f>
        <v>492.87641172006329</v>
      </c>
      <c r="BB145" s="18">
        <f>Outputs!BB37</f>
        <v>507.49311936846141</v>
      </c>
      <c r="BC145" s="18">
        <f>Outputs!BC37</f>
        <v>521.67132578740757</v>
      </c>
      <c r="BD145" s="18">
        <f>Outputs!BD37</f>
        <v>535.4241860137854</v>
      </c>
      <c r="BE145" s="18">
        <f>Outputs!BE37</f>
        <v>548.76446043337182</v>
      </c>
      <c r="BF145" s="18">
        <f>Outputs!BF37</f>
        <v>561.70452662037076</v>
      </c>
      <c r="BG145" s="18">
        <f>Outputs!BG37</f>
        <v>993.43139082175958</v>
      </c>
      <c r="BH145" s="18">
        <f>Outputs!BH37</f>
        <v>1005.6066990971067</v>
      </c>
      <c r="BI145" s="18">
        <f>Outputs!BI37</f>
        <v>1017.4167481241936</v>
      </c>
      <c r="BJ145" s="18">
        <f>Outputs!BJ37</f>
        <v>1028.8724956804679</v>
      </c>
      <c r="BK145" s="18">
        <f>Outputs!BK37</f>
        <v>1039.9845708100538</v>
      </c>
      <c r="BL145" s="18">
        <f>Outputs!BL37</f>
        <v>1050.7632836857522</v>
      </c>
      <c r="BM145" s="18">
        <f>Outputs!BM37</f>
        <v>1061.2186351751798</v>
      </c>
      <c r="BN145" s="18">
        <f>Outputs!BN37</f>
        <v>1071.3603261199241</v>
      </c>
      <c r="BO145" s="18">
        <f>Outputs!BO37</f>
        <v>1081.1977663363264</v>
      </c>
      <c r="BP145" s="18">
        <f>Outputs!BP37</f>
        <v>1090.7400833462366</v>
      </c>
      <c r="BQ145" s="18">
        <f>Outputs!BQ37</f>
        <v>1099.9961308458496</v>
      </c>
      <c r="BR145" s="18">
        <f>Outputs!BR37</f>
        <v>1108.9744969204739</v>
      </c>
    </row>
    <row r="146" spans="1:70" x14ac:dyDescent="0.25">
      <c r="C146" s="6" t="str">
        <f>C142&amp;" c/f"</f>
        <v>Reserves c/f</v>
      </c>
      <c r="V146" s="9">
        <v>39000</v>
      </c>
      <c r="W146" s="15">
        <f>SUM(W144:W145)</f>
        <v>37926.75</v>
      </c>
      <c r="X146" s="15">
        <f t="shared" ref="X146:BR146" si="186">SUM(X144:X145)</f>
        <v>36889.949999999997</v>
      </c>
      <c r="Y146" s="15">
        <f t="shared" si="186"/>
        <v>35888.506499999996</v>
      </c>
      <c r="Z146" s="15">
        <f t="shared" si="186"/>
        <v>34921.358804999996</v>
      </c>
      <c r="AA146" s="15">
        <f t="shared" si="186"/>
        <v>33987.478040849994</v>
      </c>
      <c r="AB146" s="15">
        <f t="shared" si="186"/>
        <v>33085.866199624492</v>
      </c>
      <c r="AC146" s="15">
        <f t="shared" si="186"/>
        <v>32215.555213635758</v>
      </c>
      <c r="AD146" s="15">
        <f t="shared" si="186"/>
        <v>31375.606057226687</v>
      </c>
      <c r="AE146" s="15">
        <f t="shared" si="186"/>
        <v>30565.107875509886</v>
      </c>
      <c r="AF146" s="15">
        <f t="shared" si="186"/>
        <v>29783.177139244588</v>
      </c>
      <c r="AG146" s="15">
        <f t="shared" si="186"/>
        <v>29028.956825067249</v>
      </c>
      <c r="AH146" s="15">
        <f t="shared" si="186"/>
        <v>28301.615620315231</v>
      </c>
      <c r="AI146" s="15">
        <f t="shared" si="186"/>
        <v>28019.522151705773</v>
      </c>
      <c r="AJ146" s="15">
        <f t="shared" si="186"/>
        <v>27762.719237154601</v>
      </c>
      <c r="AK146" s="15">
        <f t="shared" si="186"/>
        <v>27530.448160039963</v>
      </c>
      <c r="AL146" s="15">
        <f t="shared" si="186"/>
        <v>27321.972965238765</v>
      </c>
      <c r="AM146" s="15">
        <f t="shared" si="186"/>
        <v>27136.5797762816</v>
      </c>
      <c r="AN146" s="15">
        <f t="shared" si="186"/>
        <v>26973.576132993152</v>
      </c>
      <c r="AO146" s="15">
        <f t="shared" si="186"/>
        <v>26832.290349003357</v>
      </c>
      <c r="AP146" s="15">
        <f t="shared" si="186"/>
        <v>26712.070888533257</v>
      </c>
      <c r="AQ146" s="15">
        <f t="shared" si="186"/>
        <v>26612.285761877258</v>
      </c>
      <c r="AR146" s="15">
        <f t="shared" si="186"/>
        <v>26532.321939020941</v>
      </c>
      <c r="AS146" s="15">
        <f t="shared" si="186"/>
        <v>26471.584780850313</v>
      </c>
      <c r="AT146" s="15">
        <f t="shared" si="186"/>
        <v>26429.497487424804</v>
      </c>
      <c r="AU146" s="15">
        <f t="shared" si="186"/>
        <v>26824.675562802058</v>
      </c>
      <c r="AV146" s="15">
        <f t="shared" si="186"/>
        <v>27237.401295917996</v>
      </c>
      <c r="AW146" s="15">
        <f t="shared" si="186"/>
        <v>27667.148257040455</v>
      </c>
      <c r="AX146" s="15">
        <f t="shared" si="186"/>
        <v>28113.405809329241</v>
      </c>
      <c r="AY146" s="15">
        <f t="shared" si="186"/>
        <v>28575.678635049364</v>
      </c>
      <c r="AZ146" s="15">
        <f t="shared" si="186"/>
        <v>29053.486275997882</v>
      </c>
      <c r="BA146" s="15">
        <f t="shared" si="186"/>
        <v>29546.362687717945</v>
      </c>
      <c r="BB146" s="15">
        <f t="shared" si="186"/>
        <v>30053.855807086406</v>
      </c>
      <c r="BC146" s="15">
        <f t="shared" si="186"/>
        <v>30575.527132873813</v>
      </c>
      <c r="BD146" s="15">
        <f t="shared" si="186"/>
        <v>31110.951318887597</v>
      </c>
      <c r="BE146" s="15">
        <f t="shared" si="186"/>
        <v>31659.71577932097</v>
      </c>
      <c r="BF146" s="15">
        <f t="shared" si="186"/>
        <v>32221.420305941341</v>
      </c>
      <c r="BG146" s="15">
        <f t="shared" si="186"/>
        <v>33214.8516967631</v>
      </c>
      <c r="BH146" s="15">
        <f t="shared" si="186"/>
        <v>34220.458395860209</v>
      </c>
      <c r="BI146" s="15">
        <f t="shared" si="186"/>
        <v>35237.875143984405</v>
      </c>
      <c r="BJ146" s="15">
        <f t="shared" si="186"/>
        <v>36266.747639664871</v>
      </c>
      <c r="BK146" s="15">
        <f t="shared" si="186"/>
        <v>37306.732210474926</v>
      </c>
      <c r="BL146" s="15">
        <f t="shared" si="186"/>
        <v>38357.495494160677</v>
      </c>
      <c r="BM146" s="15">
        <f t="shared" si="186"/>
        <v>39418.714129335858</v>
      </c>
      <c r="BN146" s="15">
        <f t="shared" si="186"/>
        <v>40490.074455455782</v>
      </c>
      <c r="BO146" s="15">
        <f t="shared" si="186"/>
        <v>41571.272221792111</v>
      </c>
      <c r="BP146" s="15">
        <f t="shared" si="186"/>
        <v>42662.012305138349</v>
      </c>
      <c r="BQ146" s="15">
        <f t="shared" si="186"/>
        <v>43762.0084359842</v>
      </c>
      <c r="BR146" s="15">
        <f t="shared" si="186"/>
        <v>44870.982932904677</v>
      </c>
    </row>
    <row r="149" spans="1:70" s="14" customFormat="1" x14ac:dyDescent="0.25">
      <c r="A149" s="14" t="str">
        <f>REPT("End of Sheet                                                                                                                             ",10)</f>
        <v xml:space="preserve">End of Sheet                                                                                                                             End of Sheet                                                                                                                             End of Sheet                                                                                                                             End of Sheet                                                                                                                             End of Sheet                                                                                                                             End of Sheet                                                                                                                             End of Sheet                                                                                                                             End of Sheet                                                                                                                             End of Sheet                                                                                                                             End of Sheet                                                                                                                             </v>
      </c>
      <c r="T149" s="27"/>
    </row>
  </sheetData>
  <phoneticPr fontId="15" type="noConversion"/>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0691C-DA08-40FC-87E6-E94960915E14}">
  <sheetPr codeName="Sheet24">
    <tabColor theme="5"/>
    <outlinePr summaryBelow="0"/>
  </sheetPr>
  <dimension ref="A1:BS79"/>
  <sheetViews>
    <sheetView showGridLines="0" zoomScaleNormal="100" workbookViewId="0">
      <pane xSplit="4" ySplit="9" topLeftCell="BC10" activePane="bottomRight" state="frozen"/>
      <selection pane="topRight"/>
      <selection pane="bottomLeft"/>
      <selection pane="bottomRight" activeCell="J41" sqref="J41"/>
    </sheetView>
  </sheetViews>
  <sheetFormatPr defaultColWidth="0" defaultRowHeight="12.75" zeroHeight="1" outlineLevelRow="2" x14ac:dyDescent="0.2"/>
  <cols>
    <col min="1" max="2" width="2.7109375" style="6" customWidth="1"/>
    <col min="3" max="3" width="26" style="6" customWidth="1"/>
    <col min="4" max="5" width="21" style="6" customWidth="1"/>
    <col min="6" max="6" width="9.140625" style="6" customWidth="1"/>
    <col min="7" max="10" width="11.5703125" style="6" customWidth="1"/>
    <col min="11" max="22" width="0.140625" style="6" customWidth="1"/>
    <col min="23" max="70" width="12.5703125" style="6" customWidth="1"/>
    <col min="71" max="71" width="9.140625" style="6" customWidth="1"/>
    <col min="72" max="16384" width="9.140625" style="6" hidden="1"/>
  </cols>
  <sheetData>
    <row r="1" spans="1:70" s="49" customFormat="1" ht="15" x14ac:dyDescent="0.2">
      <c r="A1" s="49" t="s">
        <v>190</v>
      </c>
      <c r="B1" s="50"/>
      <c r="C1" s="50"/>
    </row>
    <row r="2" spans="1:70" s="14" customFormat="1" x14ac:dyDescent="0.2">
      <c r="C2" s="14" t="s">
        <v>93</v>
      </c>
    </row>
    <row r="3" spans="1:70" x14ac:dyDescent="0.2">
      <c r="G3" s="44" t="str">
        <f>Inputs!F6</f>
        <v>Year 1</v>
      </c>
      <c r="H3" s="44" t="str">
        <f>Inputs!G6</f>
        <v>Year 2</v>
      </c>
      <c r="I3" s="44" t="str">
        <f>Inputs!H6</f>
        <v>Year 3</v>
      </c>
      <c r="J3" s="44" t="str">
        <f>Inputs!I6</f>
        <v>Year 4</v>
      </c>
    </row>
    <row r="4" spans="1:70" x14ac:dyDescent="0.2">
      <c r="C4" s="6" t="s">
        <v>35</v>
      </c>
      <c r="G4" s="43">
        <f>Calculations!G4</f>
        <v>2023</v>
      </c>
      <c r="H4" s="43">
        <f>Calculations!H4</f>
        <v>2024</v>
      </c>
      <c r="I4" s="43">
        <f>Calculations!I4</f>
        <v>2025</v>
      </c>
      <c r="J4" s="43">
        <f>Calculations!J4</f>
        <v>2026</v>
      </c>
      <c r="W4" s="40">
        <f>Calculations!W4</f>
        <v>2023</v>
      </c>
      <c r="X4" s="40">
        <f>Calculations!X4</f>
        <v>2023</v>
      </c>
      <c r="Y4" s="40">
        <f>Calculations!Y4</f>
        <v>2023</v>
      </c>
      <c r="Z4" s="40">
        <f>Calculations!Z4</f>
        <v>2023</v>
      </c>
      <c r="AA4" s="40">
        <f>Calculations!AA4</f>
        <v>2023</v>
      </c>
      <c r="AB4" s="40">
        <f>Calculations!AB4</f>
        <v>2023</v>
      </c>
      <c r="AC4" s="40">
        <f>Calculations!AC4</f>
        <v>2023</v>
      </c>
      <c r="AD4" s="40">
        <f>Calculations!AD4</f>
        <v>2023</v>
      </c>
      <c r="AE4" s="40">
        <f>Calculations!AE4</f>
        <v>2023</v>
      </c>
      <c r="AF4" s="40">
        <f>Calculations!AF4</f>
        <v>2023</v>
      </c>
      <c r="AG4" s="40">
        <f>Calculations!AG4</f>
        <v>2023</v>
      </c>
      <c r="AH4" s="40">
        <f>Calculations!AH4</f>
        <v>2023</v>
      </c>
      <c r="AI4" s="40">
        <f>Calculations!AI4</f>
        <v>2024</v>
      </c>
      <c r="AJ4" s="40">
        <f>Calculations!AJ4</f>
        <v>2024</v>
      </c>
      <c r="AK4" s="40">
        <f>Calculations!AK4</f>
        <v>2024</v>
      </c>
      <c r="AL4" s="40">
        <f>Calculations!AL4</f>
        <v>2024</v>
      </c>
      <c r="AM4" s="40">
        <f>Calculations!AM4</f>
        <v>2024</v>
      </c>
      <c r="AN4" s="40">
        <f>Calculations!AN4</f>
        <v>2024</v>
      </c>
      <c r="AO4" s="40">
        <f>Calculations!AO4</f>
        <v>2024</v>
      </c>
      <c r="AP4" s="40">
        <f>Calculations!AP4</f>
        <v>2024</v>
      </c>
      <c r="AQ4" s="40">
        <f>Calculations!AQ4</f>
        <v>2024</v>
      </c>
      <c r="AR4" s="40">
        <f>Calculations!AR4</f>
        <v>2024</v>
      </c>
      <c r="AS4" s="40">
        <f>Calculations!AS4</f>
        <v>2024</v>
      </c>
      <c r="AT4" s="40">
        <f>Calculations!AT4</f>
        <v>2024</v>
      </c>
      <c r="AU4" s="40">
        <f>Calculations!AU4</f>
        <v>2025</v>
      </c>
      <c r="AV4" s="40">
        <f>Calculations!AV4</f>
        <v>2025</v>
      </c>
      <c r="AW4" s="40">
        <f>Calculations!AW4</f>
        <v>2025</v>
      </c>
      <c r="AX4" s="40">
        <f>Calculations!AX4</f>
        <v>2025</v>
      </c>
      <c r="AY4" s="40">
        <f>Calculations!AY4</f>
        <v>2025</v>
      </c>
      <c r="AZ4" s="40">
        <f>Calculations!AZ4</f>
        <v>2025</v>
      </c>
      <c r="BA4" s="40">
        <f>Calculations!BA4</f>
        <v>2025</v>
      </c>
      <c r="BB4" s="40">
        <f>Calculations!BB4</f>
        <v>2025</v>
      </c>
      <c r="BC4" s="40">
        <f>Calculations!BC4</f>
        <v>2025</v>
      </c>
      <c r="BD4" s="40">
        <f>Calculations!BD4</f>
        <v>2025</v>
      </c>
      <c r="BE4" s="40">
        <f>Calculations!BE4</f>
        <v>2025</v>
      </c>
      <c r="BF4" s="40">
        <f>Calculations!BF4</f>
        <v>2025</v>
      </c>
      <c r="BG4" s="40">
        <f>Calculations!BG4</f>
        <v>2026</v>
      </c>
      <c r="BH4" s="40">
        <f>Calculations!BH4</f>
        <v>2026</v>
      </c>
      <c r="BI4" s="40">
        <f>Calculations!BI4</f>
        <v>2026</v>
      </c>
      <c r="BJ4" s="40">
        <f>Calculations!BJ4</f>
        <v>2026</v>
      </c>
      <c r="BK4" s="40">
        <f>Calculations!BK4</f>
        <v>2026</v>
      </c>
      <c r="BL4" s="40">
        <f>Calculations!BL4</f>
        <v>2026</v>
      </c>
      <c r="BM4" s="40">
        <f>Calculations!BM4</f>
        <v>2026</v>
      </c>
      <c r="BN4" s="40">
        <f>Calculations!BN4</f>
        <v>2026</v>
      </c>
      <c r="BO4" s="40">
        <f>Calculations!BO4</f>
        <v>2026</v>
      </c>
      <c r="BP4" s="40">
        <f>Calculations!BP4</f>
        <v>2026</v>
      </c>
      <c r="BQ4" s="40">
        <f>Calculations!BQ4</f>
        <v>2026</v>
      </c>
      <c r="BR4" s="40">
        <f>Calculations!BR4</f>
        <v>2026</v>
      </c>
    </row>
    <row r="5" spans="1:70" x14ac:dyDescent="0.2">
      <c r="C5" s="6" t="s">
        <v>168</v>
      </c>
      <c r="G5" s="39">
        <f>Inputs!D4</f>
        <v>44927</v>
      </c>
      <c r="H5" s="30">
        <f>G6+1</f>
        <v>45292</v>
      </c>
      <c r="I5" s="30">
        <f t="shared" ref="I5:J5" si="0">H6+1</f>
        <v>45658</v>
      </c>
      <c r="J5" s="30">
        <f t="shared" si="0"/>
        <v>46023</v>
      </c>
      <c r="W5" s="39">
        <f>Calculations!W5</f>
        <v>44927</v>
      </c>
      <c r="X5" s="39">
        <f>Calculations!X5</f>
        <v>44958</v>
      </c>
      <c r="Y5" s="39">
        <f>Calculations!Y5</f>
        <v>44986</v>
      </c>
      <c r="Z5" s="39">
        <f>Calculations!Z5</f>
        <v>45017</v>
      </c>
      <c r="AA5" s="39">
        <f>Calculations!AA5</f>
        <v>45047</v>
      </c>
      <c r="AB5" s="39">
        <f>Calculations!AB5</f>
        <v>45078</v>
      </c>
      <c r="AC5" s="39">
        <f>Calculations!AC5</f>
        <v>45108</v>
      </c>
      <c r="AD5" s="39">
        <f>Calculations!AD5</f>
        <v>45139</v>
      </c>
      <c r="AE5" s="39">
        <f>Calculations!AE5</f>
        <v>45170</v>
      </c>
      <c r="AF5" s="39">
        <f>Calculations!AF5</f>
        <v>45200</v>
      </c>
      <c r="AG5" s="39">
        <f>Calculations!AG5</f>
        <v>45231</v>
      </c>
      <c r="AH5" s="39">
        <f>Calculations!AH5</f>
        <v>45261</v>
      </c>
      <c r="AI5" s="39">
        <f>Calculations!AI5</f>
        <v>45292</v>
      </c>
      <c r="AJ5" s="39">
        <f>Calculations!AJ5</f>
        <v>45323</v>
      </c>
      <c r="AK5" s="39">
        <f>Calculations!AK5</f>
        <v>45352</v>
      </c>
      <c r="AL5" s="39">
        <f>Calculations!AL5</f>
        <v>45383</v>
      </c>
      <c r="AM5" s="39">
        <f>Calculations!AM5</f>
        <v>45413</v>
      </c>
      <c r="AN5" s="39">
        <f>Calculations!AN5</f>
        <v>45444</v>
      </c>
      <c r="AO5" s="39">
        <f>Calculations!AO5</f>
        <v>45474</v>
      </c>
      <c r="AP5" s="39">
        <f>Calculations!AP5</f>
        <v>45505</v>
      </c>
      <c r="AQ5" s="39">
        <f>Calculations!AQ5</f>
        <v>45536</v>
      </c>
      <c r="AR5" s="39">
        <f>Calculations!AR5</f>
        <v>45566</v>
      </c>
      <c r="AS5" s="39">
        <f>Calculations!AS5</f>
        <v>45597</v>
      </c>
      <c r="AT5" s="39">
        <f>Calculations!AT5</f>
        <v>45627</v>
      </c>
      <c r="AU5" s="39">
        <f>Calculations!AU5</f>
        <v>45658</v>
      </c>
      <c r="AV5" s="39">
        <f>Calculations!AV5</f>
        <v>45689</v>
      </c>
      <c r="AW5" s="39">
        <f>Calculations!AW5</f>
        <v>45717</v>
      </c>
      <c r="AX5" s="39">
        <f>Calculations!AX5</f>
        <v>45748</v>
      </c>
      <c r="AY5" s="39">
        <f>Calculations!AY5</f>
        <v>45778</v>
      </c>
      <c r="AZ5" s="39">
        <f>Calculations!AZ5</f>
        <v>45809</v>
      </c>
      <c r="BA5" s="39">
        <f>Calculations!BA5</f>
        <v>45839</v>
      </c>
      <c r="BB5" s="39">
        <f>Calculations!BB5</f>
        <v>45870</v>
      </c>
      <c r="BC5" s="39">
        <f>Calculations!BC5</f>
        <v>45901</v>
      </c>
      <c r="BD5" s="39">
        <f>Calculations!BD5</f>
        <v>45931</v>
      </c>
      <c r="BE5" s="39">
        <f>Calculations!BE5</f>
        <v>45962</v>
      </c>
      <c r="BF5" s="39">
        <f>Calculations!BF5</f>
        <v>45992</v>
      </c>
      <c r="BG5" s="39">
        <f>Calculations!BG5</f>
        <v>46023</v>
      </c>
      <c r="BH5" s="39">
        <f>Calculations!BH5</f>
        <v>46054</v>
      </c>
      <c r="BI5" s="39">
        <f>Calculations!BI5</f>
        <v>46082</v>
      </c>
      <c r="BJ5" s="39">
        <f>Calculations!BJ5</f>
        <v>46113</v>
      </c>
      <c r="BK5" s="39">
        <f>Calculations!BK5</f>
        <v>46143</v>
      </c>
      <c r="BL5" s="39">
        <f>Calculations!BL5</f>
        <v>46174</v>
      </c>
      <c r="BM5" s="39">
        <f>Calculations!BM5</f>
        <v>46204</v>
      </c>
      <c r="BN5" s="39">
        <f>Calculations!BN5</f>
        <v>46235</v>
      </c>
      <c r="BO5" s="39">
        <f>Calculations!BO5</f>
        <v>46266</v>
      </c>
      <c r="BP5" s="39">
        <f>Calculations!BP5</f>
        <v>46296</v>
      </c>
      <c r="BQ5" s="39">
        <f>Calculations!BQ5</f>
        <v>46327</v>
      </c>
      <c r="BR5" s="39">
        <f>Calculations!BR5</f>
        <v>46357</v>
      </c>
    </row>
    <row r="6" spans="1:70" x14ac:dyDescent="0.2">
      <c r="C6" s="6" t="s">
        <v>169</v>
      </c>
      <c r="G6" s="30">
        <f>EOMONTH(G5,11)</f>
        <v>45291</v>
      </c>
      <c r="H6" s="30">
        <f t="shared" ref="H6:J6" si="1">EOMONTH(H5,11)</f>
        <v>45657</v>
      </c>
      <c r="I6" s="30">
        <f t="shared" si="1"/>
        <v>46022</v>
      </c>
      <c r="J6" s="30">
        <f t="shared" si="1"/>
        <v>46387</v>
      </c>
      <c r="W6" s="39">
        <f>Calculations!W6</f>
        <v>44957</v>
      </c>
      <c r="X6" s="39">
        <f>Calculations!X6</f>
        <v>44985</v>
      </c>
      <c r="Y6" s="39">
        <f>Calculations!Y6</f>
        <v>45016</v>
      </c>
      <c r="Z6" s="39">
        <f>Calculations!Z6</f>
        <v>45046</v>
      </c>
      <c r="AA6" s="39">
        <f>Calculations!AA6</f>
        <v>45077</v>
      </c>
      <c r="AB6" s="39">
        <f>Calculations!AB6</f>
        <v>45107</v>
      </c>
      <c r="AC6" s="39">
        <f>Calculations!AC6</f>
        <v>45138</v>
      </c>
      <c r="AD6" s="39">
        <f>Calculations!AD6</f>
        <v>45169</v>
      </c>
      <c r="AE6" s="39">
        <f>Calculations!AE6</f>
        <v>45199</v>
      </c>
      <c r="AF6" s="39">
        <f>Calculations!AF6</f>
        <v>45230</v>
      </c>
      <c r="AG6" s="39">
        <f>Calculations!AG6</f>
        <v>45260</v>
      </c>
      <c r="AH6" s="39">
        <f>Calculations!AH6</f>
        <v>45291</v>
      </c>
      <c r="AI6" s="39">
        <f>Calculations!AI6</f>
        <v>45322</v>
      </c>
      <c r="AJ6" s="39">
        <f>Calculations!AJ6</f>
        <v>45351</v>
      </c>
      <c r="AK6" s="39">
        <f>Calculations!AK6</f>
        <v>45382</v>
      </c>
      <c r="AL6" s="39">
        <f>Calculations!AL6</f>
        <v>45412</v>
      </c>
      <c r="AM6" s="39">
        <f>Calculations!AM6</f>
        <v>45443</v>
      </c>
      <c r="AN6" s="39">
        <f>Calculations!AN6</f>
        <v>45473</v>
      </c>
      <c r="AO6" s="39">
        <f>Calculations!AO6</f>
        <v>45504</v>
      </c>
      <c r="AP6" s="39">
        <f>Calculations!AP6</f>
        <v>45535</v>
      </c>
      <c r="AQ6" s="39">
        <f>Calculations!AQ6</f>
        <v>45565</v>
      </c>
      <c r="AR6" s="39">
        <f>Calculations!AR6</f>
        <v>45596</v>
      </c>
      <c r="AS6" s="39">
        <f>Calculations!AS6</f>
        <v>45626</v>
      </c>
      <c r="AT6" s="39">
        <f>Calculations!AT6</f>
        <v>45657</v>
      </c>
      <c r="AU6" s="39">
        <f>Calculations!AU6</f>
        <v>45688</v>
      </c>
      <c r="AV6" s="39">
        <f>Calculations!AV6</f>
        <v>45716</v>
      </c>
      <c r="AW6" s="39">
        <f>Calculations!AW6</f>
        <v>45747</v>
      </c>
      <c r="AX6" s="39">
        <f>Calculations!AX6</f>
        <v>45777</v>
      </c>
      <c r="AY6" s="39">
        <f>Calculations!AY6</f>
        <v>45808</v>
      </c>
      <c r="AZ6" s="39">
        <f>Calculations!AZ6</f>
        <v>45838</v>
      </c>
      <c r="BA6" s="39">
        <f>Calculations!BA6</f>
        <v>45869</v>
      </c>
      <c r="BB6" s="39">
        <f>Calculations!BB6</f>
        <v>45900</v>
      </c>
      <c r="BC6" s="39">
        <f>Calculations!BC6</f>
        <v>45930</v>
      </c>
      <c r="BD6" s="39">
        <f>Calculations!BD6</f>
        <v>45961</v>
      </c>
      <c r="BE6" s="39">
        <f>Calculations!BE6</f>
        <v>45991</v>
      </c>
      <c r="BF6" s="39">
        <f>Calculations!BF6</f>
        <v>46022</v>
      </c>
      <c r="BG6" s="39">
        <f>Calculations!BG6</f>
        <v>46053</v>
      </c>
      <c r="BH6" s="39">
        <f>Calculations!BH6</f>
        <v>46081</v>
      </c>
      <c r="BI6" s="39">
        <f>Calculations!BI6</f>
        <v>46112</v>
      </c>
      <c r="BJ6" s="39">
        <f>Calculations!BJ6</f>
        <v>46142</v>
      </c>
      <c r="BK6" s="39">
        <f>Calculations!BK6</f>
        <v>46173</v>
      </c>
      <c r="BL6" s="39">
        <f>Calculations!BL6</f>
        <v>46203</v>
      </c>
      <c r="BM6" s="39">
        <f>Calculations!BM6</f>
        <v>46234</v>
      </c>
      <c r="BN6" s="39">
        <f>Calculations!BN6</f>
        <v>46265</v>
      </c>
      <c r="BO6" s="39">
        <f>Calculations!BO6</f>
        <v>46295</v>
      </c>
      <c r="BP6" s="39">
        <f>Calculations!BP6</f>
        <v>46326</v>
      </c>
      <c r="BQ6" s="39">
        <f>Calculations!BQ6</f>
        <v>46356</v>
      </c>
      <c r="BR6" s="39">
        <f>Calculations!BR6</f>
        <v>46387</v>
      </c>
    </row>
    <row r="7" spans="1:70" x14ac:dyDescent="0.2">
      <c r="C7" s="6" t="s">
        <v>170</v>
      </c>
      <c r="W7" s="40">
        <f>Calculations!W7</f>
        <v>1</v>
      </c>
      <c r="X7" s="40">
        <f>Calculations!X7</f>
        <v>2</v>
      </c>
      <c r="Y7" s="40">
        <f>Calculations!Y7</f>
        <v>3</v>
      </c>
      <c r="Z7" s="40">
        <f>Calculations!Z7</f>
        <v>4</v>
      </c>
      <c r="AA7" s="40">
        <f>Calculations!AA7</f>
        <v>5</v>
      </c>
      <c r="AB7" s="40">
        <f>Calculations!AB7</f>
        <v>6</v>
      </c>
      <c r="AC7" s="40">
        <f>Calculations!AC7</f>
        <v>7</v>
      </c>
      <c r="AD7" s="40">
        <f>Calculations!AD7</f>
        <v>8</v>
      </c>
      <c r="AE7" s="40">
        <f>Calculations!AE7</f>
        <v>9</v>
      </c>
      <c r="AF7" s="40">
        <f>Calculations!AF7</f>
        <v>10</v>
      </c>
      <c r="AG7" s="40">
        <f>Calculations!AG7</f>
        <v>11</v>
      </c>
      <c r="AH7" s="40">
        <f>Calculations!AH7</f>
        <v>12</v>
      </c>
      <c r="AI7" s="40">
        <f>Calculations!AI7</f>
        <v>1</v>
      </c>
      <c r="AJ7" s="40">
        <f>Calculations!AJ7</f>
        <v>2</v>
      </c>
      <c r="AK7" s="40">
        <f>Calculations!AK7</f>
        <v>3</v>
      </c>
      <c r="AL7" s="40">
        <f>Calculations!AL7</f>
        <v>4</v>
      </c>
      <c r="AM7" s="40">
        <f>Calculations!AM7</f>
        <v>5</v>
      </c>
      <c r="AN7" s="40">
        <f>Calculations!AN7</f>
        <v>6</v>
      </c>
      <c r="AO7" s="40">
        <f>Calculations!AO7</f>
        <v>7</v>
      </c>
      <c r="AP7" s="40">
        <f>Calculations!AP7</f>
        <v>8</v>
      </c>
      <c r="AQ7" s="40">
        <f>Calculations!AQ7</f>
        <v>9</v>
      </c>
      <c r="AR7" s="40">
        <f>Calculations!AR7</f>
        <v>10</v>
      </c>
      <c r="AS7" s="40">
        <f>Calculations!AS7</f>
        <v>11</v>
      </c>
      <c r="AT7" s="40">
        <f>Calculations!AT7</f>
        <v>12</v>
      </c>
      <c r="AU7" s="40">
        <f>Calculations!AU7</f>
        <v>1</v>
      </c>
      <c r="AV7" s="40">
        <f>Calculations!AV7</f>
        <v>2</v>
      </c>
      <c r="AW7" s="40">
        <f>Calculations!AW7</f>
        <v>3</v>
      </c>
      <c r="AX7" s="40">
        <f>Calculations!AX7</f>
        <v>4</v>
      </c>
      <c r="AY7" s="40">
        <f>Calculations!AY7</f>
        <v>5</v>
      </c>
      <c r="AZ7" s="40">
        <f>Calculations!AZ7</f>
        <v>6</v>
      </c>
      <c r="BA7" s="40">
        <f>Calculations!BA7</f>
        <v>7</v>
      </c>
      <c r="BB7" s="40">
        <f>Calculations!BB7</f>
        <v>8</v>
      </c>
      <c r="BC7" s="40">
        <f>Calculations!BC7</f>
        <v>9</v>
      </c>
      <c r="BD7" s="40">
        <f>Calculations!BD7</f>
        <v>10</v>
      </c>
      <c r="BE7" s="40">
        <f>Calculations!BE7</f>
        <v>11</v>
      </c>
      <c r="BF7" s="40">
        <f>Calculations!BF7</f>
        <v>12</v>
      </c>
      <c r="BG7" s="40">
        <f>Calculations!BG7</f>
        <v>1</v>
      </c>
      <c r="BH7" s="40">
        <f>Calculations!BH7</f>
        <v>2</v>
      </c>
      <c r="BI7" s="40">
        <f>Calculations!BI7</f>
        <v>3</v>
      </c>
      <c r="BJ7" s="40">
        <f>Calculations!BJ7</f>
        <v>4</v>
      </c>
      <c r="BK7" s="40">
        <f>Calculations!BK7</f>
        <v>5</v>
      </c>
      <c r="BL7" s="40">
        <f>Calculations!BL7</f>
        <v>6</v>
      </c>
      <c r="BM7" s="40">
        <f>Calculations!BM7</f>
        <v>7</v>
      </c>
      <c r="BN7" s="40">
        <f>Calculations!BN7</f>
        <v>8</v>
      </c>
      <c r="BO7" s="40">
        <f>Calculations!BO7</f>
        <v>9</v>
      </c>
      <c r="BP7" s="40">
        <f>Calculations!BP7</f>
        <v>10</v>
      </c>
      <c r="BQ7" s="40">
        <f>Calculations!BQ7</f>
        <v>11</v>
      </c>
      <c r="BR7" s="40">
        <f>Calculations!BR7</f>
        <v>12</v>
      </c>
    </row>
    <row r="8" spans="1:70" x14ac:dyDescent="0.2">
      <c r="C8" s="6" t="s">
        <v>171</v>
      </c>
      <c r="W8" s="40" t="str">
        <f>Calculations!W8</f>
        <v>£'000</v>
      </c>
      <c r="X8" s="40" t="str">
        <f>Calculations!X8</f>
        <v>£'000</v>
      </c>
      <c r="Y8" s="40" t="str">
        <f>Calculations!Y8</f>
        <v>£'000</v>
      </c>
      <c r="Z8" s="40" t="str">
        <f>Calculations!Z8</f>
        <v>£'000</v>
      </c>
      <c r="AA8" s="40" t="str">
        <f>Calculations!AA8</f>
        <v>£'000</v>
      </c>
      <c r="AB8" s="40" t="str">
        <f>Calculations!AB8</f>
        <v>£'000</v>
      </c>
      <c r="AC8" s="40" t="str">
        <f>Calculations!AC8</f>
        <v>£'000</v>
      </c>
      <c r="AD8" s="40" t="str">
        <f>Calculations!AD8</f>
        <v>£'000</v>
      </c>
      <c r="AE8" s="40" t="str">
        <f>Calculations!AE8</f>
        <v>£'000</v>
      </c>
      <c r="AF8" s="40" t="str">
        <f>Calculations!AF8</f>
        <v>£'000</v>
      </c>
      <c r="AG8" s="40" t="str">
        <f>Calculations!AG8</f>
        <v>£'000</v>
      </c>
      <c r="AH8" s="40" t="str">
        <f>Calculations!AH8</f>
        <v>£'000</v>
      </c>
      <c r="AI8" s="40" t="str">
        <f>Calculations!AI8</f>
        <v>£'000</v>
      </c>
      <c r="AJ8" s="40" t="str">
        <f>Calculations!AJ8</f>
        <v>£'000</v>
      </c>
      <c r="AK8" s="40" t="str">
        <f>Calculations!AK8</f>
        <v>£'000</v>
      </c>
      <c r="AL8" s="40" t="str">
        <f>Calculations!AL8</f>
        <v>£'000</v>
      </c>
      <c r="AM8" s="40" t="str">
        <f>Calculations!AM8</f>
        <v>£'000</v>
      </c>
      <c r="AN8" s="40" t="str">
        <f>Calculations!AN8</f>
        <v>£'000</v>
      </c>
      <c r="AO8" s="40" t="str">
        <f>Calculations!AO8</f>
        <v>£'000</v>
      </c>
      <c r="AP8" s="40" t="str">
        <f>Calculations!AP8</f>
        <v>£'000</v>
      </c>
      <c r="AQ8" s="40" t="str">
        <f>Calculations!AQ8</f>
        <v>£'000</v>
      </c>
      <c r="AR8" s="40" t="str">
        <f>Calculations!AR8</f>
        <v>£'000</v>
      </c>
      <c r="AS8" s="40" t="str">
        <f>Calculations!AS8</f>
        <v>£'000</v>
      </c>
      <c r="AT8" s="40" t="str">
        <f>Calculations!AT8</f>
        <v>£'000</v>
      </c>
      <c r="AU8" s="40" t="str">
        <f>Calculations!AU8</f>
        <v>£'000</v>
      </c>
      <c r="AV8" s="40" t="str">
        <f>Calculations!AV8</f>
        <v>£'000</v>
      </c>
      <c r="AW8" s="40" t="str">
        <f>Calculations!AW8</f>
        <v>£'000</v>
      </c>
      <c r="AX8" s="40" t="str">
        <f>Calculations!AX8</f>
        <v>£'000</v>
      </c>
      <c r="AY8" s="40" t="str">
        <f>Calculations!AY8</f>
        <v>£'000</v>
      </c>
      <c r="AZ8" s="40" t="str">
        <f>Calculations!AZ8</f>
        <v>£'000</v>
      </c>
      <c r="BA8" s="40" t="str">
        <f>Calculations!BA8</f>
        <v>£'000</v>
      </c>
      <c r="BB8" s="40" t="str">
        <f>Calculations!BB8</f>
        <v>£'000</v>
      </c>
      <c r="BC8" s="40" t="str">
        <f>Calculations!BC8</f>
        <v>£'000</v>
      </c>
      <c r="BD8" s="40" t="str">
        <f>Calculations!BD8</f>
        <v>£'000</v>
      </c>
      <c r="BE8" s="40" t="str">
        <f>Calculations!BE8</f>
        <v>£'000</v>
      </c>
      <c r="BF8" s="40" t="str">
        <f>Calculations!BF8</f>
        <v>£'000</v>
      </c>
      <c r="BG8" s="40" t="str">
        <f>Calculations!BG8</f>
        <v>£'000</v>
      </c>
      <c r="BH8" s="40" t="str">
        <f>Calculations!BH8</f>
        <v>£'000</v>
      </c>
      <c r="BI8" s="40" t="str">
        <f>Calculations!BI8</f>
        <v>£'000</v>
      </c>
      <c r="BJ8" s="40" t="str">
        <f>Calculations!BJ8</f>
        <v>£'000</v>
      </c>
      <c r="BK8" s="40" t="str">
        <f>Calculations!BK8</f>
        <v>£'000</v>
      </c>
      <c r="BL8" s="40" t="str">
        <f>Calculations!BL8</f>
        <v>£'000</v>
      </c>
      <c r="BM8" s="40" t="str">
        <f>Calculations!BM8</f>
        <v>£'000</v>
      </c>
      <c r="BN8" s="40" t="str">
        <f>Calculations!BN8</f>
        <v>£'000</v>
      </c>
      <c r="BO8" s="40" t="str">
        <f>Calculations!BO8</f>
        <v>£'000</v>
      </c>
      <c r="BP8" s="40" t="str">
        <f>Calculations!BP8</f>
        <v>£'000</v>
      </c>
      <c r="BQ8" s="40" t="str">
        <f>Calculations!BQ8</f>
        <v>£'000</v>
      </c>
      <c r="BR8" s="40" t="str">
        <f>Calculations!BR8</f>
        <v>£'000</v>
      </c>
    </row>
    <row r="9" spans="1:70" x14ac:dyDescent="0.2"/>
    <row r="10" spans="1:70" s="14" customFormat="1" x14ac:dyDescent="0.2">
      <c r="C10" s="14" t="s">
        <v>73</v>
      </c>
    </row>
    <row r="11" spans="1:70" s="20" customFormat="1" outlineLevel="1" x14ac:dyDescent="0.2">
      <c r="C11" s="20" t="s">
        <v>36</v>
      </c>
    </row>
    <row r="12" spans="1:70" outlineLevel="2" x14ac:dyDescent="0.2"/>
    <row r="13" spans="1:70" outlineLevel="2" x14ac:dyDescent="0.2">
      <c r="C13" s="6" t="s">
        <v>101</v>
      </c>
      <c r="D13" s="6" t="s">
        <v>20</v>
      </c>
      <c r="G13" s="8">
        <f>SUMIF($W$4:$BR$4,G$4,$W13:$BR13)</f>
        <v>15000</v>
      </c>
      <c r="H13" s="8">
        <f t="shared" ref="H13:J15" si="2">SUMIF($W$4:$BR$4,H$4,$W13:$BR13)</f>
        <v>18000</v>
      </c>
      <c r="I13" s="8">
        <f t="shared" si="2"/>
        <v>21000</v>
      </c>
      <c r="J13" s="8">
        <f t="shared" si="2"/>
        <v>24000</v>
      </c>
      <c r="W13" s="18">
        <f>Calculations!W26</f>
        <v>1250</v>
      </c>
      <c r="X13" s="18">
        <f>Calculations!X26</f>
        <v>1250</v>
      </c>
      <c r="Y13" s="18">
        <f>Calculations!Y26</f>
        <v>1250</v>
      </c>
      <c r="Z13" s="18">
        <f>Calculations!Z26</f>
        <v>1250</v>
      </c>
      <c r="AA13" s="18">
        <f>Calculations!AA26</f>
        <v>1250</v>
      </c>
      <c r="AB13" s="18">
        <f>Calculations!AB26</f>
        <v>1250</v>
      </c>
      <c r="AC13" s="18">
        <f>Calculations!AC26</f>
        <v>1250</v>
      </c>
      <c r="AD13" s="18">
        <f>Calculations!AD26</f>
        <v>1250</v>
      </c>
      <c r="AE13" s="18">
        <f>Calculations!AE26</f>
        <v>1250</v>
      </c>
      <c r="AF13" s="18">
        <f>Calculations!AF26</f>
        <v>1250</v>
      </c>
      <c r="AG13" s="18">
        <f>Calculations!AG26</f>
        <v>1250</v>
      </c>
      <c r="AH13" s="18">
        <f>Calculations!AH26</f>
        <v>1250</v>
      </c>
      <c r="AI13" s="18">
        <f>Calculations!AI26</f>
        <v>1500</v>
      </c>
      <c r="AJ13" s="18">
        <f>Calculations!AJ26</f>
        <v>1500</v>
      </c>
      <c r="AK13" s="18">
        <f>Calculations!AK26</f>
        <v>1500</v>
      </c>
      <c r="AL13" s="18">
        <f>Calculations!AL26</f>
        <v>1500</v>
      </c>
      <c r="AM13" s="18">
        <f>Calculations!AM26</f>
        <v>1500</v>
      </c>
      <c r="AN13" s="18">
        <f>Calculations!AN26</f>
        <v>1500</v>
      </c>
      <c r="AO13" s="18">
        <f>Calculations!AO26</f>
        <v>1500</v>
      </c>
      <c r="AP13" s="18">
        <f>Calculations!AP26</f>
        <v>1500</v>
      </c>
      <c r="AQ13" s="18">
        <f>Calculations!AQ26</f>
        <v>1500</v>
      </c>
      <c r="AR13" s="18">
        <f>Calculations!AR26</f>
        <v>1500</v>
      </c>
      <c r="AS13" s="18">
        <f>Calculations!AS26</f>
        <v>1500</v>
      </c>
      <c r="AT13" s="18">
        <f>Calculations!AT26</f>
        <v>1500</v>
      </c>
      <c r="AU13" s="18">
        <f>Calculations!AU26</f>
        <v>1750</v>
      </c>
      <c r="AV13" s="18">
        <f>Calculations!AV26</f>
        <v>1750</v>
      </c>
      <c r="AW13" s="18">
        <f>Calculations!AW26</f>
        <v>1750</v>
      </c>
      <c r="AX13" s="18">
        <f>Calculations!AX26</f>
        <v>1750</v>
      </c>
      <c r="AY13" s="18">
        <f>Calculations!AY26</f>
        <v>1750</v>
      </c>
      <c r="AZ13" s="18">
        <f>Calculations!AZ26</f>
        <v>1750</v>
      </c>
      <c r="BA13" s="18">
        <f>Calculations!BA26</f>
        <v>1750</v>
      </c>
      <c r="BB13" s="18">
        <f>Calculations!BB26</f>
        <v>1750</v>
      </c>
      <c r="BC13" s="18">
        <f>Calculations!BC26</f>
        <v>1750</v>
      </c>
      <c r="BD13" s="18">
        <f>Calculations!BD26</f>
        <v>1750</v>
      </c>
      <c r="BE13" s="18">
        <f>Calculations!BE26</f>
        <v>1750</v>
      </c>
      <c r="BF13" s="18">
        <f>Calculations!BF26</f>
        <v>1750</v>
      </c>
      <c r="BG13" s="18">
        <f>Calculations!BG26</f>
        <v>2000</v>
      </c>
      <c r="BH13" s="18">
        <f>Calculations!BH26</f>
        <v>2000</v>
      </c>
      <c r="BI13" s="18">
        <f>Calculations!BI26</f>
        <v>2000</v>
      </c>
      <c r="BJ13" s="18">
        <f>Calculations!BJ26</f>
        <v>2000</v>
      </c>
      <c r="BK13" s="18">
        <f>Calculations!BK26</f>
        <v>2000</v>
      </c>
      <c r="BL13" s="18">
        <f>Calculations!BL26</f>
        <v>2000</v>
      </c>
      <c r="BM13" s="18">
        <f>Calculations!BM26</f>
        <v>2000</v>
      </c>
      <c r="BN13" s="18">
        <f>Calculations!BN26</f>
        <v>2000</v>
      </c>
      <c r="BO13" s="18">
        <f>Calculations!BO26</f>
        <v>2000</v>
      </c>
      <c r="BP13" s="18">
        <f>Calculations!BP26</f>
        <v>2000</v>
      </c>
      <c r="BQ13" s="18">
        <f>Calculations!BQ26</f>
        <v>2000</v>
      </c>
      <c r="BR13" s="18">
        <f>Calculations!BR26</f>
        <v>2000</v>
      </c>
    </row>
    <row r="14" spans="1:70" outlineLevel="2" x14ac:dyDescent="0.2">
      <c r="C14" s="6" t="s">
        <v>102</v>
      </c>
      <c r="D14" s="6" t="s">
        <v>20</v>
      </c>
      <c r="G14" s="8">
        <f t="shared" ref="G14:G15" si="3">SUMIF($W$4:$BR$4,G$4,$W14:$BR14)</f>
        <v>30000</v>
      </c>
      <c r="H14" s="8">
        <f t="shared" si="2"/>
        <v>33000</v>
      </c>
      <c r="I14" s="8">
        <f t="shared" si="2"/>
        <v>36000</v>
      </c>
      <c r="J14" s="8">
        <f t="shared" si="2"/>
        <v>39000</v>
      </c>
      <c r="W14" s="18">
        <f>Calculations!W27</f>
        <v>2500</v>
      </c>
      <c r="X14" s="18">
        <f>Calculations!X27</f>
        <v>2500</v>
      </c>
      <c r="Y14" s="18">
        <f>Calculations!Y27</f>
        <v>2500</v>
      </c>
      <c r="Z14" s="18">
        <f>Calculations!Z27</f>
        <v>2500</v>
      </c>
      <c r="AA14" s="18">
        <f>Calculations!AA27</f>
        <v>2500</v>
      </c>
      <c r="AB14" s="18">
        <f>Calculations!AB27</f>
        <v>2500</v>
      </c>
      <c r="AC14" s="18">
        <f>Calculations!AC27</f>
        <v>2500</v>
      </c>
      <c r="AD14" s="18">
        <f>Calculations!AD27</f>
        <v>2500</v>
      </c>
      <c r="AE14" s="18">
        <f>Calculations!AE27</f>
        <v>2500</v>
      </c>
      <c r="AF14" s="18">
        <f>Calculations!AF27</f>
        <v>2500</v>
      </c>
      <c r="AG14" s="18">
        <f>Calculations!AG27</f>
        <v>2500</v>
      </c>
      <c r="AH14" s="18">
        <f>Calculations!AH27</f>
        <v>2500</v>
      </c>
      <c r="AI14" s="18">
        <f>Calculations!AI27</f>
        <v>2750</v>
      </c>
      <c r="AJ14" s="18">
        <f>Calculations!AJ27</f>
        <v>2750</v>
      </c>
      <c r="AK14" s="18">
        <f>Calculations!AK27</f>
        <v>2750</v>
      </c>
      <c r="AL14" s="18">
        <f>Calculations!AL27</f>
        <v>2750</v>
      </c>
      <c r="AM14" s="18">
        <f>Calculations!AM27</f>
        <v>2750</v>
      </c>
      <c r="AN14" s="18">
        <f>Calculations!AN27</f>
        <v>2750</v>
      </c>
      <c r="AO14" s="18">
        <f>Calculations!AO27</f>
        <v>2750</v>
      </c>
      <c r="AP14" s="18">
        <f>Calculations!AP27</f>
        <v>2750</v>
      </c>
      <c r="AQ14" s="18">
        <f>Calculations!AQ27</f>
        <v>2750</v>
      </c>
      <c r="AR14" s="18">
        <f>Calculations!AR27</f>
        <v>2750</v>
      </c>
      <c r="AS14" s="18">
        <f>Calculations!AS27</f>
        <v>2750</v>
      </c>
      <c r="AT14" s="18">
        <f>Calculations!AT27</f>
        <v>2750</v>
      </c>
      <c r="AU14" s="18">
        <f>Calculations!AU27</f>
        <v>3000</v>
      </c>
      <c r="AV14" s="18">
        <f>Calculations!AV27</f>
        <v>3000</v>
      </c>
      <c r="AW14" s="18">
        <f>Calculations!AW27</f>
        <v>3000</v>
      </c>
      <c r="AX14" s="18">
        <f>Calculations!AX27</f>
        <v>3000</v>
      </c>
      <c r="AY14" s="18">
        <f>Calculations!AY27</f>
        <v>3000</v>
      </c>
      <c r="AZ14" s="18">
        <f>Calculations!AZ27</f>
        <v>3000</v>
      </c>
      <c r="BA14" s="18">
        <f>Calculations!BA27</f>
        <v>3000</v>
      </c>
      <c r="BB14" s="18">
        <f>Calculations!BB27</f>
        <v>3000</v>
      </c>
      <c r="BC14" s="18">
        <f>Calculations!BC27</f>
        <v>3000</v>
      </c>
      <c r="BD14" s="18">
        <f>Calculations!BD27</f>
        <v>3000</v>
      </c>
      <c r="BE14" s="18">
        <f>Calculations!BE27</f>
        <v>3000</v>
      </c>
      <c r="BF14" s="18">
        <f>Calculations!BF27</f>
        <v>3000</v>
      </c>
      <c r="BG14" s="18">
        <f>Calculations!BG27</f>
        <v>3250</v>
      </c>
      <c r="BH14" s="18">
        <f>Calculations!BH27</f>
        <v>3250</v>
      </c>
      <c r="BI14" s="18">
        <f>Calculations!BI27</f>
        <v>3250</v>
      </c>
      <c r="BJ14" s="18">
        <f>Calculations!BJ27</f>
        <v>3250</v>
      </c>
      <c r="BK14" s="18">
        <f>Calculations!BK27</f>
        <v>3250</v>
      </c>
      <c r="BL14" s="18">
        <f>Calculations!BL27</f>
        <v>3250</v>
      </c>
      <c r="BM14" s="18">
        <f>Calculations!BM27</f>
        <v>3250</v>
      </c>
      <c r="BN14" s="18">
        <f>Calculations!BN27</f>
        <v>3250</v>
      </c>
      <c r="BO14" s="18">
        <f>Calculations!BO27</f>
        <v>3250</v>
      </c>
      <c r="BP14" s="18">
        <f>Calculations!BP27</f>
        <v>3250</v>
      </c>
      <c r="BQ14" s="18">
        <f>Calculations!BQ27</f>
        <v>3250</v>
      </c>
      <c r="BR14" s="18">
        <f>Calculations!BR27</f>
        <v>3250</v>
      </c>
    </row>
    <row r="15" spans="1:70" outlineLevel="2" x14ac:dyDescent="0.2">
      <c r="C15" s="6" t="s">
        <v>103</v>
      </c>
      <c r="D15" s="6" t="s">
        <v>20</v>
      </c>
      <c r="G15" s="8">
        <f t="shared" si="3"/>
        <v>45000</v>
      </c>
      <c r="H15" s="8">
        <f t="shared" si="2"/>
        <v>48000</v>
      </c>
      <c r="I15" s="8">
        <f t="shared" si="2"/>
        <v>51000</v>
      </c>
      <c r="J15" s="8">
        <f t="shared" si="2"/>
        <v>54000</v>
      </c>
      <c r="W15" s="18">
        <f>Calculations!W28</f>
        <v>3750</v>
      </c>
      <c r="X15" s="18">
        <f>Calculations!X28</f>
        <v>3750</v>
      </c>
      <c r="Y15" s="18">
        <f>Calculations!Y28</f>
        <v>3750</v>
      </c>
      <c r="Z15" s="18">
        <f>Calculations!Z28</f>
        <v>3750</v>
      </c>
      <c r="AA15" s="18">
        <f>Calculations!AA28</f>
        <v>3750</v>
      </c>
      <c r="AB15" s="18">
        <f>Calculations!AB28</f>
        <v>3750</v>
      </c>
      <c r="AC15" s="18">
        <f>Calculations!AC28</f>
        <v>3750</v>
      </c>
      <c r="AD15" s="18">
        <f>Calculations!AD28</f>
        <v>3750</v>
      </c>
      <c r="AE15" s="18">
        <f>Calculations!AE28</f>
        <v>3750</v>
      </c>
      <c r="AF15" s="18">
        <f>Calculations!AF28</f>
        <v>3750</v>
      </c>
      <c r="AG15" s="18">
        <f>Calculations!AG28</f>
        <v>3750</v>
      </c>
      <c r="AH15" s="18">
        <f>Calculations!AH28</f>
        <v>3750</v>
      </c>
      <c r="AI15" s="18">
        <f>Calculations!AI28</f>
        <v>4000</v>
      </c>
      <c r="AJ15" s="18">
        <f>Calculations!AJ28</f>
        <v>4000</v>
      </c>
      <c r="AK15" s="18">
        <f>Calculations!AK28</f>
        <v>4000</v>
      </c>
      <c r="AL15" s="18">
        <f>Calculations!AL28</f>
        <v>4000</v>
      </c>
      <c r="AM15" s="18">
        <f>Calculations!AM28</f>
        <v>4000</v>
      </c>
      <c r="AN15" s="18">
        <f>Calculations!AN28</f>
        <v>4000</v>
      </c>
      <c r="AO15" s="18">
        <f>Calculations!AO28</f>
        <v>4000</v>
      </c>
      <c r="AP15" s="18">
        <f>Calculations!AP28</f>
        <v>4000</v>
      </c>
      <c r="AQ15" s="18">
        <f>Calculations!AQ28</f>
        <v>4000</v>
      </c>
      <c r="AR15" s="18">
        <f>Calculations!AR28</f>
        <v>4000</v>
      </c>
      <c r="AS15" s="18">
        <f>Calculations!AS28</f>
        <v>4000</v>
      </c>
      <c r="AT15" s="18">
        <f>Calculations!AT28</f>
        <v>4000</v>
      </c>
      <c r="AU15" s="18">
        <f>Calculations!AU28</f>
        <v>4250</v>
      </c>
      <c r="AV15" s="18">
        <f>Calculations!AV28</f>
        <v>4250</v>
      </c>
      <c r="AW15" s="18">
        <f>Calculations!AW28</f>
        <v>4250</v>
      </c>
      <c r="AX15" s="18">
        <f>Calculations!AX28</f>
        <v>4250</v>
      </c>
      <c r="AY15" s="18">
        <f>Calculations!AY28</f>
        <v>4250</v>
      </c>
      <c r="AZ15" s="18">
        <f>Calculations!AZ28</f>
        <v>4250</v>
      </c>
      <c r="BA15" s="18">
        <f>Calculations!BA28</f>
        <v>4250</v>
      </c>
      <c r="BB15" s="18">
        <f>Calculations!BB28</f>
        <v>4250</v>
      </c>
      <c r="BC15" s="18">
        <f>Calculations!BC28</f>
        <v>4250</v>
      </c>
      <c r="BD15" s="18">
        <f>Calculations!BD28</f>
        <v>4250</v>
      </c>
      <c r="BE15" s="18">
        <f>Calculations!BE28</f>
        <v>4250</v>
      </c>
      <c r="BF15" s="18">
        <f>Calculations!BF28</f>
        <v>4250</v>
      </c>
      <c r="BG15" s="18">
        <f>Calculations!BG28</f>
        <v>4500</v>
      </c>
      <c r="BH15" s="18">
        <f>Calculations!BH28</f>
        <v>4500</v>
      </c>
      <c r="BI15" s="18">
        <f>Calculations!BI28</f>
        <v>4500</v>
      </c>
      <c r="BJ15" s="18">
        <f>Calculations!BJ28</f>
        <v>4500</v>
      </c>
      <c r="BK15" s="18">
        <f>Calculations!BK28</f>
        <v>4500</v>
      </c>
      <c r="BL15" s="18">
        <f>Calculations!BL28</f>
        <v>4500</v>
      </c>
      <c r="BM15" s="18">
        <f>Calculations!BM28</f>
        <v>4500</v>
      </c>
      <c r="BN15" s="18">
        <f>Calculations!BN28</f>
        <v>4500</v>
      </c>
      <c r="BO15" s="18">
        <f>Calculations!BO28</f>
        <v>4500</v>
      </c>
      <c r="BP15" s="18">
        <f>Calculations!BP28</f>
        <v>4500</v>
      </c>
      <c r="BQ15" s="18">
        <f>Calculations!BQ28</f>
        <v>4500</v>
      </c>
      <c r="BR15" s="18">
        <f>Calculations!BR28</f>
        <v>4500</v>
      </c>
    </row>
    <row r="16" spans="1:70" outlineLevel="2" x14ac:dyDescent="0.2">
      <c r="C16" s="21" t="s">
        <v>125</v>
      </c>
      <c r="D16" s="6" t="s">
        <v>20</v>
      </c>
      <c r="G16" s="15">
        <f>SUM(G13:G15)</f>
        <v>90000</v>
      </c>
      <c r="H16" s="15">
        <f t="shared" ref="H16:J16" si="4">SUM(H13:H15)</f>
        <v>99000</v>
      </c>
      <c r="I16" s="15">
        <f t="shared" si="4"/>
        <v>108000</v>
      </c>
      <c r="J16" s="15">
        <f t="shared" si="4"/>
        <v>117000</v>
      </c>
      <c r="W16" s="15">
        <f t="shared" ref="W16:BR16" si="5">SUM(W13:W15)</f>
        <v>7500</v>
      </c>
      <c r="X16" s="15">
        <f t="shared" si="5"/>
        <v>7500</v>
      </c>
      <c r="Y16" s="15">
        <f t="shared" si="5"/>
        <v>7500</v>
      </c>
      <c r="Z16" s="15">
        <f t="shared" si="5"/>
        <v>7500</v>
      </c>
      <c r="AA16" s="15">
        <f t="shared" si="5"/>
        <v>7500</v>
      </c>
      <c r="AB16" s="15">
        <f t="shared" si="5"/>
        <v>7500</v>
      </c>
      <c r="AC16" s="15">
        <f t="shared" si="5"/>
        <v>7500</v>
      </c>
      <c r="AD16" s="15">
        <f t="shared" si="5"/>
        <v>7500</v>
      </c>
      <c r="AE16" s="15">
        <f t="shared" si="5"/>
        <v>7500</v>
      </c>
      <c r="AF16" s="15">
        <f t="shared" si="5"/>
        <v>7500</v>
      </c>
      <c r="AG16" s="15">
        <f t="shared" si="5"/>
        <v>7500</v>
      </c>
      <c r="AH16" s="15">
        <f t="shared" si="5"/>
        <v>7500</v>
      </c>
      <c r="AI16" s="15">
        <f t="shared" si="5"/>
        <v>8250</v>
      </c>
      <c r="AJ16" s="15">
        <f t="shared" si="5"/>
        <v>8250</v>
      </c>
      <c r="AK16" s="15">
        <f t="shared" si="5"/>
        <v>8250</v>
      </c>
      <c r="AL16" s="15">
        <f t="shared" si="5"/>
        <v>8250</v>
      </c>
      <c r="AM16" s="15">
        <f t="shared" si="5"/>
        <v>8250</v>
      </c>
      <c r="AN16" s="15">
        <f t="shared" si="5"/>
        <v>8250</v>
      </c>
      <c r="AO16" s="15">
        <f t="shared" si="5"/>
        <v>8250</v>
      </c>
      <c r="AP16" s="15">
        <f t="shared" si="5"/>
        <v>8250</v>
      </c>
      <c r="AQ16" s="15">
        <f t="shared" si="5"/>
        <v>8250</v>
      </c>
      <c r="AR16" s="15">
        <f t="shared" si="5"/>
        <v>8250</v>
      </c>
      <c r="AS16" s="15">
        <f t="shared" si="5"/>
        <v>8250</v>
      </c>
      <c r="AT16" s="15">
        <f t="shared" si="5"/>
        <v>8250</v>
      </c>
      <c r="AU16" s="15">
        <f t="shared" si="5"/>
        <v>9000</v>
      </c>
      <c r="AV16" s="15">
        <f t="shared" si="5"/>
        <v>9000</v>
      </c>
      <c r="AW16" s="15">
        <f t="shared" si="5"/>
        <v>9000</v>
      </c>
      <c r="AX16" s="15">
        <f t="shared" si="5"/>
        <v>9000</v>
      </c>
      <c r="AY16" s="15">
        <f t="shared" si="5"/>
        <v>9000</v>
      </c>
      <c r="AZ16" s="15">
        <f t="shared" si="5"/>
        <v>9000</v>
      </c>
      <c r="BA16" s="15">
        <f t="shared" si="5"/>
        <v>9000</v>
      </c>
      <c r="BB16" s="15">
        <f t="shared" si="5"/>
        <v>9000</v>
      </c>
      <c r="BC16" s="15">
        <f t="shared" si="5"/>
        <v>9000</v>
      </c>
      <c r="BD16" s="15">
        <f t="shared" si="5"/>
        <v>9000</v>
      </c>
      <c r="BE16" s="15">
        <f t="shared" si="5"/>
        <v>9000</v>
      </c>
      <c r="BF16" s="15">
        <f t="shared" si="5"/>
        <v>9000</v>
      </c>
      <c r="BG16" s="15">
        <f t="shared" si="5"/>
        <v>9750</v>
      </c>
      <c r="BH16" s="15">
        <f t="shared" si="5"/>
        <v>9750</v>
      </c>
      <c r="BI16" s="15">
        <f t="shared" si="5"/>
        <v>9750</v>
      </c>
      <c r="BJ16" s="15">
        <f t="shared" si="5"/>
        <v>9750</v>
      </c>
      <c r="BK16" s="15">
        <f t="shared" si="5"/>
        <v>9750</v>
      </c>
      <c r="BL16" s="15">
        <f t="shared" si="5"/>
        <v>9750</v>
      </c>
      <c r="BM16" s="15">
        <f t="shared" si="5"/>
        <v>9750</v>
      </c>
      <c r="BN16" s="15">
        <f t="shared" si="5"/>
        <v>9750</v>
      </c>
      <c r="BO16" s="15">
        <f t="shared" si="5"/>
        <v>9750</v>
      </c>
      <c r="BP16" s="15">
        <f t="shared" si="5"/>
        <v>9750</v>
      </c>
      <c r="BQ16" s="15">
        <f t="shared" si="5"/>
        <v>9750</v>
      </c>
      <c r="BR16" s="15">
        <f t="shared" si="5"/>
        <v>9750</v>
      </c>
    </row>
    <row r="17" spans="3:70" outlineLevel="2" x14ac:dyDescent="0.2">
      <c r="C17" s="21"/>
    </row>
    <row r="18" spans="3:70" outlineLevel="2" x14ac:dyDescent="0.2">
      <c r="C18" s="6" t="s">
        <v>147</v>
      </c>
      <c r="D18" s="6" t="s">
        <v>20</v>
      </c>
      <c r="G18" s="8">
        <f>SUMIF($W$4:$BR$4,G$4,$W18:$BR18)</f>
        <v>-4500</v>
      </c>
      <c r="H18" s="8">
        <f t="shared" ref="H18:J22" si="6">SUMIF($W$4:$BR$4,H$4,$W18:$BR18)</f>
        <v>-4950</v>
      </c>
      <c r="I18" s="8">
        <f t="shared" si="6"/>
        <v>-5400</v>
      </c>
      <c r="J18" s="8">
        <f t="shared" si="6"/>
        <v>-5850</v>
      </c>
      <c r="W18" s="18">
        <f>Calculations!W41</f>
        <v>-375</v>
      </c>
      <c r="X18" s="18">
        <f>Calculations!X41</f>
        <v>-375</v>
      </c>
      <c r="Y18" s="18">
        <f>Calculations!Y41</f>
        <v>-375</v>
      </c>
      <c r="Z18" s="18">
        <f>Calculations!Z41</f>
        <v>-375</v>
      </c>
      <c r="AA18" s="18">
        <f>Calculations!AA41</f>
        <v>-375</v>
      </c>
      <c r="AB18" s="18">
        <f>Calculations!AB41</f>
        <v>-375</v>
      </c>
      <c r="AC18" s="18">
        <f>Calculations!AC41</f>
        <v>-375</v>
      </c>
      <c r="AD18" s="18">
        <f>Calculations!AD41</f>
        <v>-375</v>
      </c>
      <c r="AE18" s="18">
        <f>Calculations!AE41</f>
        <v>-375</v>
      </c>
      <c r="AF18" s="18">
        <f>Calculations!AF41</f>
        <v>-375</v>
      </c>
      <c r="AG18" s="18">
        <f>Calculations!AG41</f>
        <v>-375</v>
      </c>
      <c r="AH18" s="18">
        <f>Calculations!AH41</f>
        <v>-375</v>
      </c>
      <c r="AI18" s="18">
        <f>Calculations!AI41</f>
        <v>-412.5</v>
      </c>
      <c r="AJ18" s="18">
        <f>Calculations!AJ41</f>
        <v>-412.5</v>
      </c>
      <c r="AK18" s="18">
        <f>Calculations!AK41</f>
        <v>-412.5</v>
      </c>
      <c r="AL18" s="18">
        <f>Calculations!AL41</f>
        <v>-412.5</v>
      </c>
      <c r="AM18" s="18">
        <f>Calculations!AM41</f>
        <v>-412.5</v>
      </c>
      <c r="AN18" s="18">
        <f>Calculations!AN41</f>
        <v>-412.5</v>
      </c>
      <c r="AO18" s="18">
        <f>Calculations!AO41</f>
        <v>-412.5</v>
      </c>
      <c r="AP18" s="18">
        <f>Calculations!AP41</f>
        <v>-412.5</v>
      </c>
      <c r="AQ18" s="18">
        <f>Calculations!AQ41</f>
        <v>-412.5</v>
      </c>
      <c r="AR18" s="18">
        <f>Calculations!AR41</f>
        <v>-412.5</v>
      </c>
      <c r="AS18" s="18">
        <f>Calculations!AS41</f>
        <v>-412.5</v>
      </c>
      <c r="AT18" s="18">
        <f>Calculations!AT41</f>
        <v>-412.5</v>
      </c>
      <c r="AU18" s="18">
        <f>Calculations!AU41</f>
        <v>-450</v>
      </c>
      <c r="AV18" s="18">
        <f>Calculations!AV41</f>
        <v>-450</v>
      </c>
      <c r="AW18" s="18">
        <f>Calculations!AW41</f>
        <v>-450</v>
      </c>
      <c r="AX18" s="18">
        <f>Calculations!AX41</f>
        <v>-450</v>
      </c>
      <c r="AY18" s="18">
        <f>Calculations!AY41</f>
        <v>-450</v>
      </c>
      <c r="AZ18" s="18">
        <f>Calculations!AZ41</f>
        <v>-450</v>
      </c>
      <c r="BA18" s="18">
        <f>Calculations!BA41</f>
        <v>-450</v>
      </c>
      <c r="BB18" s="18">
        <f>Calculations!BB41</f>
        <v>-450</v>
      </c>
      <c r="BC18" s="18">
        <f>Calculations!BC41</f>
        <v>-450</v>
      </c>
      <c r="BD18" s="18">
        <f>Calculations!BD41</f>
        <v>-450</v>
      </c>
      <c r="BE18" s="18">
        <f>Calculations!BE41</f>
        <v>-450</v>
      </c>
      <c r="BF18" s="18">
        <f>Calculations!BF41</f>
        <v>-450</v>
      </c>
      <c r="BG18" s="18">
        <f>Calculations!BG41</f>
        <v>-487.5</v>
      </c>
      <c r="BH18" s="18">
        <f>Calculations!BH41</f>
        <v>-487.5</v>
      </c>
      <c r="BI18" s="18">
        <f>Calculations!BI41</f>
        <v>-487.5</v>
      </c>
      <c r="BJ18" s="18">
        <f>Calculations!BJ41</f>
        <v>-487.5</v>
      </c>
      <c r="BK18" s="18">
        <f>Calculations!BK41</f>
        <v>-487.5</v>
      </c>
      <c r="BL18" s="18">
        <f>Calculations!BL41</f>
        <v>-487.5</v>
      </c>
      <c r="BM18" s="18">
        <f>Calculations!BM41</f>
        <v>-487.5</v>
      </c>
      <c r="BN18" s="18">
        <f>Calculations!BN41</f>
        <v>-487.5</v>
      </c>
      <c r="BO18" s="18">
        <f>Calculations!BO41</f>
        <v>-487.5</v>
      </c>
      <c r="BP18" s="18">
        <f>Calculations!BP41</f>
        <v>-487.5</v>
      </c>
      <c r="BQ18" s="18">
        <f>Calculations!BQ41</f>
        <v>-487.5</v>
      </c>
      <c r="BR18" s="18">
        <f>Calculations!BR41</f>
        <v>-487.5</v>
      </c>
    </row>
    <row r="19" spans="3:70" outlineLevel="2" x14ac:dyDescent="0.2">
      <c r="C19" s="6" t="s">
        <v>148</v>
      </c>
      <c r="D19" s="6" t="s">
        <v>20</v>
      </c>
      <c r="G19" s="8">
        <f t="shared" ref="G19:G22" si="7">SUMIF($W$4:$BR$4,G$4,$W19:$BR19)</f>
        <v>-4500</v>
      </c>
      <c r="H19" s="8">
        <f t="shared" si="6"/>
        <v>-4950</v>
      </c>
      <c r="I19" s="8">
        <f t="shared" si="6"/>
        <v>-5400</v>
      </c>
      <c r="J19" s="8">
        <f t="shared" si="6"/>
        <v>-5850</v>
      </c>
      <c r="W19" s="18">
        <f>Calculations!W42</f>
        <v>-375</v>
      </c>
      <c r="X19" s="18">
        <f>Calculations!X42</f>
        <v>-375</v>
      </c>
      <c r="Y19" s="18">
        <f>Calculations!Y42</f>
        <v>-375</v>
      </c>
      <c r="Z19" s="18">
        <f>Calculations!Z42</f>
        <v>-375</v>
      </c>
      <c r="AA19" s="18">
        <f>Calculations!AA42</f>
        <v>-375</v>
      </c>
      <c r="AB19" s="18">
        <f>Calculations!AB42</f>
        <v>-375</v>
      </c>
      <c r="AC19" s="18">
        <f>Calculations!AC42</f>
        <v>-375</v>
      </c>
      <c r="AD19" s="18">
        <f>Calculations!AD42</f>
        <v>-375</v>
      </c>
      <c r="AE19" s="18">
        <f>Calculations!AE42</f>
        <v>-375</v>
      </c>
      <c r="AF19" s="18">
        <f>Calculations!AF42</f>
        <v>-375</v>
      </c>
      <c r="AG19" s="18">
        <f>Calculations!AG42</f>
        <v>-375</v>
      </c>
      <c r="AH19" s="18">
        <f>Calculations!AH42</f>
        <v>-375</v>
      </c>
      <c r="AI19" s="18">
        <f>Calculations!AI42</f>
        <v>-412.5</v>
      </c>
      <c r="AJ19" s="18">
        <f>Calculations!AJ42</f>
        <v>-412.5</v>
      </c>
      <c r="AK19" s="18">
        <f>Calculations!AK42</f>
        <v>-412.5</v>
      </c>
      <c r="AL19" s="18">
        <f>Calculations!AL42</f>
        <v>-412.5</v>
      </c>
      <c r="AM19" s="18">
        <f>Calculations!AM42</f>
        <v>-412.5</v>
      </c>
      <c r="AN19" s="18">
        <f>Calculations!AN42</f>
        <v>-412.5</v>
      </c>
      <c r="AO19" s="18">
        <f>Calculations!AO42</f>
        <v>-412.5</v>
      </c>
      <c r="AP19" s="18">
        <f>Calculations!AP42</f>
        <v>-412.5</v>
      </c>
      <c r="AQ19" s="18">
        <f>Calculations!AQ42</f>
        <v>-412.5</v>
      </c>
      <c r="AR19" s="18">
        <f>Calculations!AR42</f>
        <v>-412.5</v>
      </c>
      <c r="AS19" s="18">
        <f>Calculations!AS42</f>
        <v>-412.5</v>
      </c>
      <c r="AT19" s="18">
        <f>Calculations!AT42</f>
        <v>-412.5</v>
      </c>
      <c r="AU19" s="18">
        <f>Calculations!AU42</f>
        <v>-450</v>
      </c>
      <c r="AV19" s="18">
        <f>Calculations!AV42</f>
        <v>-450</v>
      </c>
      <c r="AW19" s="18">
        <f>Calculations!AW42</f>
        <v>-450</v>
      </c>
      <c r="AX19" s="18">
        <f>Calculations!AX42</f>
        <v>-450</v>
      </c>
      <c r="AY19" s="18">
        <f>Calculations!AY42</f>
        <v>-450</v>
      </c>
      <c r="AZ19" s="18">
        <f>Calculations!AZ42</f>
        <v>-450</v>
      </c>
      <c r="BA19" s="18">
        <f>Calculations!BA42</f>
        <v>-450</v>
      </c>
      <c r="BB19" s="18">
        <f>Calculations!BB42</f>
        <v>-450</v>
      </c>
      <c r="BC19" s="18">
        <f>Calculations!BC42</f>
        <v>-450</v>
      </c>
      <c r="BD19" s="18">
        <f>Calculations!BD42</f>
        <v>-450</v>
      </c>
      <c r="BE19" s="18">
        <f>Calculations!BE42</f>
        <v>-450</v>
      </c>
      <c r="BF19" s="18">
        <f>Calculations!BF42</f>
        <v>-450</v>
      </c>
      <c r="BG19" s="18">
        <f>Calculations!BG42</f>
        <v>-487.5</v>
      </c>
      <c r="BH19" s="18">
        <f>Calculations!BH42</f>
        <v>-487.5</v>
      </c>
      <c r="BI19" s="18">
        <f>Calculations!BI42</f>
        <v>-487.5</v>
      </c>
      <c r="BJ19" s="18">
        <f>Calculations!BJ42</f>
        <v>-487.5</v>
      </c>
      <c r="BK19" s="18">
        <f>Calculations!BK42</f>
        <v>-487.5</v>
      </c>
      <c r="BL19" s="18">
        <f>Calculations!BL42</f>
        <v>-487.5</v>
      </c>
      <c r="BM19" s="18">
        <f>Calculations!BM42</f>
        <v>-487.5</v>
      </c>
      <c r="BN19" s="18">
        <f>Calculations!BN42</f>
        <v>-487.5</v>
      </c>
      <c r="BO19" s="18">
        <f>Calculations!BO42</f>
        <v>-487.5</v>
      </c>
      <c r="BP19" s="18">
        <f>Calculations!BP42</f>
        <v>-487.5</v>
      </c>
      <c r="BQ19" s="18">
        <f>Calculations!BQ42</f>
        <v>-487.5</v>
      </c>
      <c r="BR19" s="18">
        <f>Calculations!BR42</f>
        <v>-487.5</v>
      </c>
    </row>
    <row r="20" spans="3:70" outlineLevel="2" x14ac:dyDescent="0.2">
      <c r="C20" s="6" t="s">
        <v>149</v>
      </c>
      <c r="D20" s="6" t="s">
        <v>20</v>
      </c>
      <c r="G20" s="8">
        <f t="shared" si="7"/>
        <v>-4500</v>
      </c>
      <c r="H20" s="8">
        <f t="shared" si="6"/>
        <v>-4950</v>
      </c>
      <c r="I20" s="8">
        <f t="shared" si="6"/>
        <v>-5400</v>
      </c>
      <c r="J20" s="8">
        <f t="shared" si="6"/>
        <v>-5850</v>
      </c>
      <c r="W20" s="18">
        <f>Calculations!W43</f>
        <v>-375</v>
      </c>
      <c r="X20" s="18">
        <f>Calculations!X43</f>
        <v>-375</v>
      </c>
      <c r="Y20" s="18">
        <f>Calculations!Y43</f>
        <v>-375</v>
      </c>
      <c r="Z20" s="18">
        <f>Calculations!Z43</f>
        <v>-375</v>
      </c>
      <c r="AA20" s="18">
        <f>Calculations!AA43</f>
        <v>-375</v>
      </c>
      <c r="AB20" s="18">
        <f>Calculations!AB43</f>
        <v>-375</v>
      </c>
      <c r="AC20" s="18">
        <f>Calculations!AC43</f>
        <v>-375</v>
      </c>
      <c r="AD20" s="18">
        <f>Calculations!AD43</f>
        <v>-375</v>
      </c>
      <c r="AE20" s="18">
        <f>Calculations!AE43</f>
        <v>-375</v>
      </c>
      <c r="AF20" s="18">
        <f>Calculations!AF43</f>
        <v>-375</v>
      </c>
      <c r="AG20" s="18">
        <f>Calculations!AG43</f>
        <v>-375</v>
      </c>
      <c r="AH20" s="18">
        <f>Calculations!AH43</f>
        <v>-375</v>
      </c>
      <c r="AI20" s="18">
        <f>Calculations!AI43</f>
        <v>-412.5</v>
      </c>
      <c r="AJ20" s="18">
        <f>Calculations!AJ43</f>
        <v>-412.5</v>
      </c>
      <c r="AK20" s="18">
        <f>Calculations!AK43</f>
        <v>-412.5</v>
      </c>
      <c r="AL20" s="18">
        <f>Calculations!AL43</f>
        <v>-412.5</v>
      </c>
      <c r="AM20" s="18">
        <f>Calculations!AM43</f>
        <v>-412.5</v>
      </c>
      <c r="AN20" s="18">
        <f>Calculations!AN43</f>
        <v>-412.5</v>
      </c>
      <c r="AO20" s="18">
        <f>Calculations!AO43</f>
        <v>-412.5</v>
      </c>
      <c r="AP20" s="18">
        <f>Calculations!AP43</f>
        <v>-412.5</v>
      </c>
      <c r="AQ20" s="18">
        <f>Calculations!AQ43</f>
        <v>-412.5</v>
      </c>
      <c r="AR20" s="18">
        <f>Calculations!AR43</f>
        <v>-412.5</v>
      </c>
      <c r="AS20" s="18">
        <f>Calculations!AS43</f>
        <v>-412.5</v>
      </c>
      <c r="AT20" s="18">
        <f>Calculations!AT43</f>
        <v>-412.5</v>
      </c>
      <c r="AU20" s="18">
        <f>Calculations!AU43</f>
        <v>-450</v>
      </c>
      <c r="AV20" s="18">
        <f>Calculations!AV43</f>
        <v>-450</v>
      </c>
      <c r="AW20" s="18">
        <f>Calculations!AW43</f>
        <v>-450</v>
      </c>
      <c r="AX20" s="18">
        <f>Calculations!AX43</f>
        <v>-450</v>
      </c>
      <c r="AY20" s="18">
        <f>Calculations!AY43</f>
        <v>-450</v>
      </c>
      <c r="AZ20" s="18">
        <f>Calculations!AZ43</f>
        <v>-450</v>
      </c>
      <c r="BA20" s="18">
        <f>Calculations!BA43</f>
        <v>-450</v>
      </c>
      <c r="BB20" s="18">
        <f>Calculations!BB43</f>
        <v>-450</v>
      </c>
      <c r="BC20" s="18">
        <f>Calculations!BC43</f>
        <v>-450</v>
      </c>
      <c r="BD20" s="18">
        <f>Calculations!BD43</f>
        <v>-450</v>
      </c>
      <c r="BE20" s="18">
        <f>Calculations!BE43</f>
        <v>-450</v>
      </c>
      <c r="BF20" s="18">
        <f>Calculations!BF43</f>
        <v>-450</v>
      </c>
      <c r="BG20" s="18">
        <f>Calculations!BG43</f>
        <v>-487.5</v>
      </c>
      <c r="BH20" s="18">
        <f>Calculations!BH43</f>
        <v>-487.5</v>
      </c>
      <c r="BI20" s="18">
        <f>Calculations!BI43</f>
        <v>-487.5</v>
      </c>
      <c r="BJ20" s="18">
        <f>Calculations!BJ43</f>
        <v>-487.5</v>
      </c>
      <c r="BK20" s="18">
        <f>Calculations!BK43</f>
        <v>-487.5</v>
      </c>
      <c r="BL20" s="18">
        <f>Calculations!BL43</f>
        <v>-487.5</v>
      </c>
      <c r="BM20" s="18">
        <f>Calculations!BM43</f>
        <v>-487.5</v>
      </c>
      <c r="BN20" s="18">
        <f>Calculations!BN43</f>
        <v>-487.5</v>
      </c>
      <c r="BO20" s="18">
        <f>Calculations!BO43</f>
        <v>-487.5</v>
      </c>
      <c r="BP20" s="18">
        <f>Calculations!BP43</f>
        <v>-487.5</v>
      </c>
      <c r="BQ20" s="18">
        <f>Calculations!BQ43</f>
        <v>-487.5</v>
      </c>
      <c r="BR20" s="18">
        <f>Calculations!BR43</f>
        <v>-487.5</v>
      </c>
    </row>
    <row r="21" spans="3:70" outlineLevel="2" x14ac:dyDescent="0.2">
      <c r="C21" s="6" t="s">
        <v>150</v>
      </c>
      <c r="D21" s="6" t="s">
        <v>20</v>
      </c>
      <c r="G21" s="8">
        <f>SUMIF($W$4:$BR$4,G$4,$W21:$BR21)</f>
        <v>-4500</v>
      </c>
      <c r="H21" s="8">
        <f t="shared" si="6"/>
        <v>-4950</v>
      </c>
      <c r="I21" s="8">
        <f t="shared" si="6"/>
        <v>-5400</v>
      </c>
      <c r="J21" s="8">
        <f t="shared" si="6"/>
        <v>-5850</v>
      </c>
      <c r="W21" s="18">
        <f>Calculations!W44</f>
        <v>-375</v>
      </c>
      <c r="X21" s="18">
        <f>Calculations!X44</f>
        <v>-375</v>
      </c>
      <c r="Y21" s="18">
        <f>Calculations!Y44</f>
        <v>-375</v>
      </c>
      <c r="Z21" s="18">
        <f>Calculations!Z44</f>
        <v>-375</v>
      </c>
      <c r="AA21" s="18">
        <f>Calculations!AA44</f>
        <v>-375</v>
      </c>
      <c r="AB21" s="18">
        <f>Calculations!AB44</f>
        <v>-375</v>
      </c>
      <c r="AC21" s="18">
        <f>Calculations!AC44</f>
        <v>-375</v>
      </c>
      <c r="AD21" s="18">
        <f>Calculations!AD44</f>
        <v>-375</v>
      </c>
      <c r="AE21" s="18">
        <f>Calculations!AE44</f>
        <v>-375</v>
      </c>
      <c r="AF21" s="18">
        <f>Calculations!AF44</f>
        <v>-375</v>
      </c>
      <c r="AG21" s="18">
        <f>Calculations!AG44</f>
        <v>-375</v>
      </c>
      <c r="AH21" s="18">
        <f>Calculations!AH44</f>
        <v>-375</v>
      </c>
      <c r="AI21" s="18">
        <f>Calculations!AI44</f>
        <v>-412.5</v>
      </c>
      <c r="AJ21" s="18">
        <f>Calculations!AJ44</f>
        <v>-412.5</v>
      </c>
      <c r="AK21" s="18">
        <f>Calculations!AK44</f>
        <v>-412.5</v>
      </c>
      <c r="AL21" s="18">
        <f>Calculations!AL44</f>
        <v>-412.5</v>
      </c>
      <c r="AM21" s="18">
        <f>Calculations!AM44</f>
        <v>-412.5</v>
      </c>
      <c r="AN21" s="18">
        <f>Calculations!AN44</f>
        <v>-412.5</v>
      </c>
      <c r="AO21" s="18">
        <f>Calculations!AO44</f>
        <v>-412.5</v>
      </c>
      <c r="AP21" s="18">
        <f>Calculations!AP44</f>
        <v>-412.5</v>
      </c>
      <c r="AQ21" s="18">
        <f>Calculations!AQ44</f>
        <v>-412.5</v>
      </c>
      <c r="AR21" s="18">
        <f>Calculations!AR44</f>
        <v>-412.5</v>
      </c>
      <c r="AS21" s="18">
        <f>Calculations!AS44</f>
        <v>-412.5</v>
      </c>
      <c r="AT21" s="18">
        <f>Calculations!AT44</f>
        <v>-412.5</v>
      </c>
      <c r="AU21" s="18">
        <f>Calculations!AU44</f>
        <v>-450</v>
      </c>
      <c r="AV21" s="18">
        <f>Calculations!AV44</f>
        <v>-450</v>
      </c>
      <c r="AW21" s="18">
        <f>Calculations!AW44</f>
        <v>-450</v>
      </c>
      <c r="AX21" s="18">
        <f>Calculations!AX44</f>
        <v>-450</v>
      </c>
      <c r="AY21" s="18">
        <f>Calculations!AY44</f>
        <v>-450</v>
      </c>
      <c r="AZ21" s="18">
        <f>Calculations!AZ44</f>
        <v>-450</v>
      </c>
      <c r="BA21" s="18">
        <f>Calculations!BA44</f>
        <v>-450</v>
      </c>
      <c r="BB21" s="18">
        <f>Calculations!BB44</f>
        <v>-450</v>
      </c>
      <c r="BC21" s="18">
        <f>Calculations!BC44</f>
        <v>-450</v>
      </c>
      <c r="BD21" s="18">
        <f>Calculations!BD44</f>
        <v>-450</v>
      </c>
      <c r="BE21" s="18">
        <f>Calculations!BE44</f>
        <v>-450</v>
      </c>
      <c r="BF21" s="18">
        <f>Calculations!BF44</f>
        <v>-450</v>
      </c>
      <c r="BG21" s="18">
        <f>Calculations!BG44</f>
        <v>-487.5</v>
      </c>
      <c r="BH21" s="18">
        <f>Calculations!BH44</f>
        <v>-487.5</v>
      </c>
      <c r="BI21" s="18">
        <f>Calculations!BI44</f>
        <v>-487.5</v>
      </c>
      <c r="BJ21" s="18">
        <f>Calculations!BJ44</f>
        <v>-487.5</v>
      </c>
      <c r="BK21" s="18">
        <f>Calculations!BK44</f>
        <v>-487.5</v>
      </c>
      <c r="BL21" s="18">
        <f>Calculations!BL44</f>
        <v>-487.5</v>
      </c>
      <c r="BM21" s="18">
        <f>Calculations!BM44</f>
        <v>-487.5</v>
      </c>
      <c r="BN21" s="18">
        <f>Calculations!BN44</f>
        <v>-487.5</v>
      </c>
      <c r="BO21" s="18">
        <f>Calculations!BO44</f>
        <v>-487.5</v>
      </c>
      <c r="BP21" s="18">
        <f>Calculations!BP44</f>
        <v>-487.5</v>
      </c>
      <c r="BQ21" s="18">
        <f>Calculations!BQ44</f>
        <v>-487.5</v>
      </c>
      <c r="BR21" s="18">
        <f>Calculations!BR44</f>
        <v>-487.5</v>
      </c>
    </row>
    <row r="22" spans="3:70" outlineLevel="2" x14ac:dyDescent="0.2">
      <c r="C22" s="6" t="s">
        <v>151</v>
      </c>
      <c r="D22" s="6" t="s">
        <v>20</v>
      </c>
      <c r="G22" s="8">
        <f t="shared" si="7"/>
        <v>-4500</v>
      </c>
      <c r="H22" s="8">
        <f t="shared" si="6"/>
        <v>-4950</v>
      </c>
      <c r="I22" s="8">
        <f t="shared" si="6"/>
        <v>-5400</v>
      </c>
      <c r="J22" s="8">
        <f t="shared" si="6"/>
        <v>-5850</v>
      </c>
      <c r="W22" s="18">
        <f>Calculations!W45</f>
        <v>-375</v>
      </c>
      <c r="X22" s="18">
        <f>Calculations!X45</f>
        <v>-375</v>
      </c>
      <c r="Y22" s="18">
        <f>Calculations!Y45</f>
        <v>-375</v>
      </c>
      <c r="Z22" s="18">
        <f>Calculations!Z45</f>
        <v>-375</v>
      </c>
      <c r="AA22" s="18">
        <f>Calculations!AA45</f>
        <v>-375</v>
      </c>
      <c r="AB22" s="18">
        <f>Calculations!AB45</f>
        <v>-375</v>
      </c>
      <c r="AC22" s="18">
        <f>Calculations!AC45</f>
        <v>-375</v>
      </c>
      <c r="AD22" s="18">
        <f>Calculations!AD45</f>
        <v>-375</v>
      </c>
      <c r="AE22" s="18">
        <f>Calculations!AE45</f>
        <v>-375</v>
      </c>
      <c r="AF22" s="18">
        <f>Calculations!AF45</f>
        <v>-375</v>
      </c>
      <c r="AG22" s="18">
        <f>Calculations!AG45</f>
        <v>-375</v>
      </c>
      <c r="AH22" s="18">
        <f>Calculations!AH45</f>
        <v>-375</v>
      </c>
      <c r="AI22" s="18">
        <f>Calculations!AI45</f>
        <v>-412.5</v>
      </c>
      <c r="AJ22" s="18">
        <f>Calculations!AJ45</f>
        <v>-412.5</v>
      </c>
      <c r="AK22" s="18">
        <f>Calculations!AK45</f>
        <v>-412.5</v>
      </c>
      <c r="AL22" s="18">
        <f>Calculations!AL45</f>
        <v>-412.5</v>
      </c>
      <c r="AM22" s="18">
        <f>Calculations!AM45</f>
        <v>-412.5</v>
      </c>
      <c r="AN22" s="18">
        <f>Calculations!AN45</f>
        <v>-412.5</v>
      </c>
      <c r="AO22" s="18">
        <f>Calculations!AO45</f>
        <v>-412.5</v>
      </c>
      <c r="AP22" s="18">
        <f>Calculations!AP45</f>
        <v>-412.5</v>
      </c>
      <c r="AQ22" s="18">
        <f>Calculations!AQ45</f>
        <v>-412.5</v>
      </c>
      <c r="AR22" s="18">
        <f>Calculations!AR45</f>
        <v>-412.5</v>
      </c>
      <c r="AS22" s="18">
        <f>Calculations!AS45</f>
        <v>-412.5</v>
      </c>
      <c r="AT22" s="18">
        <f>Calculations!AT45</f>
        <v>-412.5</v>
      </c>
      <c r="AU22" s="18">
        <f>Calculations!AU45</f>
        <v>-450</v>
      </c>
      <c r="AV22" s="18">
        <f>Calculations!AV45</f>
        <v>-450</v>
      </c>
      <c r="AW22" s="18">
        <f>Calculations!AW45</f>
        <v>-450</v>
      </c>
      <c r="AX22" s="18">
        <f>Calculations!AX45</f>
        <v>-450</v>
      </c>
      <c r="AY22" s="18">
        <f>Calculations!AY45</f>
        <v>-450</v>
      </c>
      <c r="AZ22" s="18">
        <f>Calculations!AZ45</f>
        <v>-450</v>
      </c>
      <c r="BA22" s="18">
        <f>Calculations!BA45</f>
        <v>-450</v>
      </c>
      <c r="BB22" s="18">
        <f>Calculations!BB45</f>
        <v>-450</v>
      </c>
      <c r="BC22" s="18">
        <f>Calculations!BC45</f>
        <v>-450</v>
      </c>
      <c r="BD22" s="18">
        <f>Calculations!BD45</f>
        <v>-450</v>
      </c>
      <c r="BE22" s="18">
        <f>Calculations!BE45</f>
        <v>-450</v>
      </c>
      <c r="BF22" s="18">
        <f>Calculations!BF45</f>
        <v>-450</v>
      </c>
      <c r="BG22" s="18">
        <f>Calculations!BG45</f>
        <v>-487.5</v>
      </c>
      <c r="BH22" s="18">
        <f>Calculations!BH45</f>
        <v>-487.5</v>
      </c>
      <c r="BI22" s="18">
        <f>Calculations!BI45</f>
        <v>-487.5</v>
      </c>
      <c r="BJ22" s="18">
        <f>Calculations!BJ45</f>
        <v>-487.5</v>
      </c>
      <c r="BK22" s="18">
        <f>Calculations!BK45</f>
        <v>-487.5</v>
      </c>
      <c r="BL22" s="18">
        <f>Calculations!BL45</f>
        <v>-487.5</v>
      </c>
      <c r="BM22" s="18">
        <f>Calculations!BM45</f>
        <v>-487.5</v>
      </c>
      <c r="BN22" s="18">
        <f>Calculations!BN45</f>
        <v>-487.5</v>
      </c>
      <c r="BO22" s="18">
        <f>Calculations!BO45</f>
        <v>-487.5</v>
      </c>
      <c r="BP22" s="18">
        <f>Calculations!BP45</f>
        <v>-487.5</v>
      </c>
      <c r="BQ22" s="18">
        <f>Calculations!BQ45</f>
        <v>-487.5</v>
      </c>
      <c r="BR22" s="18">
        <f>Calculations!BR45</f>
        <v>-487.5</v>
      </c>
    </row>
    <row r="23" spans="3:70" outlineLevel="2" x14ac:dyDescent="0.2">
      <c r="C23" s="21" t="s">
        <v>38</v>
      </c>
      <c r="D23" s="6" t="s">
        <v>20</v>
      </c>
      <c r="G23" s="15">
        <f>SUM(G16,G18:G22)</f>
        <v>67500</v>
      </c>
      <c r="H23" s="15">
        <f t="shared" ref="H23:J23" si="8">SUM(H16,H18:H22)</f>
        <v>74250</v>
      </c>
      <c r="I23" s="15">
        <f t="shared" si="8"/>
        <v>81000</v>
      </c>
      <c r="J23" s="15">
        <f t="shared" si="8"/>
        <v>87750</v>
      </c>
      <c r="W23" s="15">
        <f t="shared" ref="W23:BR23" si="9">SUM(W16,W18:W22)</f>
        <v>5625</v>
      </c>
      <c r="X23" s="15">
        <f t="shared" si="9"/>
        <v>5625</v>
      </c>
      <c r="Y23" s="15">
        <f t="shared" si="9"/>
        <v>5625</v>
      </c>
      <c r="Z23" s="15">
        <f t="shared" si="9"/>
        <v>5625</v>
      </c>
      <c r="AA23" s="15">
        <f t="shared" si="9"/>
        <v>5625</v>
      </c>
      <c r="AB23" s="15">
        <f t="shared" si="9"/>
        <v>5625</v>
      </c>
      <c r="AC23" s="15">
        <f t="shared" si="9"/>
        <v>5625</v>
      </c>
      <c r="AD23" s="15">
        <f t="shared" si="9"/>
        <v>5625</v>
      </c>
      <c r="AE23" s="15">
        <f t="shared" si="9"/>
        <v>5625</v>
      </c>
      <c r="AF23" s="15">
        <f t="shared" si="9"/>
        <v>5625</v>
      </c>
      <c r="AG23" s="15">
        <f t="shared" si="9"/>
        <v>5625</v>
      </c>
      <c r="AH23" s="15">
        <f t="shared" si="9"/>
        <v>5625</v>
      </c>
      <c r="AI23" s="15">
        <f t="shared" si="9"/>
        <v>6187.5</v>
      </c>
      <c r="AJ23" s="15">
        <f t="shared" si="9"/>
        <v>6187.5</v>
      </c>
      <c r="AK23" s="15">
        <f t="shared" si="9"/>
        <v>6187.5</v>
      </c>
      <c r="AL23" s="15">
        <f t="shared" si="9"/>
        <v>6187.5</v>
      </c>
      <c r="AM23" s="15">
        <f t="shared" si="9"/>
        <v>6187.5</v>
      </c>
      <c r="AN23" s="15">
        <f t="shared" si="9"/>
        <v>6187.5</v>
      </c>
      <c r="AO23" s="15">
        <f t="shared" si="9"/>
        <v>6187.5</v>
      </c>
      <c r="AP23" s="15">
        <f t="shared" si="9"/>
        <v>6187.5</v>
      </c>
      <c r="AQ23" s="15">
        <f t="shared" si="9"/>
        <v>6187.5</v>
      </c>
      <c r="AR23" s="15">
        <f t="shared" si="9"/>
        <v>6187.5</v>
      </c>
      <c r="AS23" s="15">
        <f t="shared" si="9"/>
        <v>6187.5</v>
      </c>
      <c r="AT23" s="15">
        <f t="shared" si="9"/>
        <v>6187.5</v>
      </c>
      <c r="AU23" s="15">
        <f t="shared" si="9"/>
        <v>6750</v>
      </c>
      <c r="AV23" s="15">
        <f t="shared" si="9"/>
        <v>6750</v>
      </c>
      <c r="AW23" s="15">
        <f t="shared" si="9"/>
        <v>6750</v>
      </c>
      <c r="AX23" s="15">
        <f t="shared" si="9"/>
        <v>6750</v>
      </c>
      <c r="AY23" s="15">
        <f t="shared" si="9"/>
        <v>6750</v>
      </c>
      <c r="AZ23" s="15">
        <f t="shared" si="9"/>
        <v>6750</v>
      </c>
      <c r="BA23" s="15">
        <f t="shared" si="9"/>
        <v>6750</v>
      </c>
      <c r="BB23" s="15">
        <f t="shared" si="9"/>
        <v>6750</v>
      </c>
      <c r="BC23" s="15">
        <f t="shared" si="9"/>
        <v>6750</v>
      </c>
      <c r="BD23" s="15">
        <f t="shared" si="9"/>
        <v>6750</v>
      </c>
      <c r="BE23" s="15">
        <f t="shared" si="9"/>
        <v>6750</v>
      </c>
      <c r="BF23" s="15">
        <f t="shared" si="9"/>
        <v>6750</v>
      </c>
      <c r="BG23" s="15">
        <f t="shared" si="9"/>
        <v>7312.5</v>
      </c>
      <c r="BH23" s="15">
        <f t="shared" si="9"/>
        <v>7312.5</v>
      </c>
      <c r="BI23" s="15">
        <f t="shared" si="9"/>
        <v>7312.5</v>
      </c>
      <c r="BJ23" s="15">
        <f t="shared" si="9"/>
        <v>7312.5</v>
      </c>
      <c r="BK23" s="15">
        <f t="shared" si="9"/>
        <v>7312.5</v>
      </c>
      <c r="BL23" s="15">
        <f t="shared" si="9"/>
        <v>7312.5</v>
      </c>
      <c r="BM23" s="15">
        <f t="shared" si="9"/>
        <v>7312.5</v>
      </c>
      <c r="BN23" s="15">
        <f t="shared" si="9"/>
        <v>7312.5</v>
      </c>
      <c r="BO23" s="15">
        <f t="shared" si="9"/>
        <v>7312.5</v>
      </c>
      <c r="BP23" s="15">
        <f t="shared" si="9"/>
        <v>7312.5</v>
      </c>
      <c r="BQ23" s="15">
        <f t="shared" si="9"/>
        <v>7312.5</v>
      </c>
      <c r="BR23" s="15">
        <f t="shared" si="9"/>
        <v>7312.5</v>
      </c>
    </row>
    <row r="24" spans="3:70" outlineLevel="2" x14ac:dyDescent="0.2">
      <c r="C24" s="21" t="s">
        <v>67</v>
      </c>
      <c r="D24" s="6" t="s">
        <v>15</v>
      </c>
      <c r="G24" s="17">
        <f>IF(G16=0,0,G23/G16)</f>
        <v>0.75</v>
      </c>
      <c r="H24" s="17">
        <f t="shared" ref="H24:J24" si="10">IF(H16=0,0,H23/H16)</f>
        <v>0.75</v>
      </c>
      <c r="I24" s="17">
        <f t="shared" si="10"/>
        <v>0.75</v>
      </c>
      <c r="J24" s="17">
        <f t="shared" si="10"/>
        <v>0.75</v>
      </c>
      <c r="W24" s="17">
        <f t="shared" ref="W24:BR24" si="11">IF(W16=0,0,W23/W16)</f>
        <v>0.75</v>
      </c>
      <c r="X24" s="17">
        <f t="shared" si="11"/>
        <v>0.75</v>
      </c>
      <c r="Y24" s="17">
        <f t="shared" si="11"/>
        <v>0.75</v>
      </c>
      <c r="Z24" s="17">
        <f t="shared" si="11"/>
        <v>0.75</v>
      </c>
      <c r="AA24" s="17">
        <f t="shared" si="11"/>
        <v>0.75</v>
      </c>
      <c r="AB24" s="17">
        <f t="shared" si="11"/>
        <v>0.75</v>
      </c>
      <c r="AC24" s="17">
        <f t="shared" si="11"/>
        <v>0.75</v>
      </c>
      <c r="AD24" s="17">
        <f t="shared" si="11"/>
        <v>0.75</v>
      </c>
      <c r="AE24" s="17">
        <f t="shared" si="11"/>
        <v>0.75</v>
      </c>
      <c r="AF24" s="17">
        <f t="shared" si="11"/>
        <v>0.75</v>
      </c>
      <c r="AG24" s="17">
        <f t="shared" si="11"/>
        <v>0.75</v>
      </c>
      <c r="AH24" s="17">
        <f t="shared" si="11"/>
        <v>0.75</v>
      </c>
      <c r="AI24" s="17">
        <f t="shared" si="11"/>
        <v>0.75</v>
      </c>
      <c r="AJ24" s="17">
        <f t="shared" si="11"/>
        <v>0.75</v>
      </c>
      <c r="AK24" s="17">
        <f t="shared" si="11"/>
        <v>0.75</v>
      </c>
      <c r="AL24" s="17">
        <f t="shared" si="11"/>
        <v>0.75</v>
      </c>
      <c r="AM24" s="17">
        <f t="shared" si="11"/>
        <v>0.75</v>
      </c>
      <c r="AN24" s="17">
        <f t="shared" si="11"/>
        <v>0.75</v>
      </c>
      <c r="AO24" s="17">
        <f t="shared" si="11"/>
        <v>0.75</v>
      </c>
      <c r="AP24" s="17">
        <f t="shared" si="11"/>
        <v>0.75</v>
      </c>
      <c r="AQ24" s="17">
        <f t="shared" si="11"/>
        <v>0.75</v>
      </c>
      <c r="AR24" s="17">
        <f t="shared" si="11"/>
        <v>0.75</v>
      </c>
      <c r="AS24" s="17">
        <f t="shared" si="11"/>
        <v>0.75</v>
      </c>
      <c r="AT24" s="17">
        <f t="shared" si="11"/>
        <v>0.75</v>
      </c>
      <c r="AU24" s="17">
        <f t="shared" si="11"/>
        <v>0.75</v>
      </c>
      <c r="AV24" s="17">
        <f t="shared" si="11"/>
        <v>0.75</v>
      </c>
      <c r="AW24" s="17">
        <f t="shared" si="11"/>
        <v>0.75</v>
      </c>
      <c r="AX24" s="17">
        <f t="shared" si="11"/>
        <v>0.75</v>
      </c>
      <c r="AY24" s="17">
        <f t="shared" si="11"/>
        <v>0.75</v>
      </c>
      <c r="AZ24" s="17">
        <f t="shared" si="11"/>
        <v>0.75</v>
      </c>
      <c r="BA24" s="17">
        <f t="shared" si="11"/>
        <v>0.75</v>
      </c>
      <c r="BB24" s="17">
        <f t="shared" si="11"/>
        <v>0.75</v>
      </c>
      <c r="BC24" s="17">
        <f t="shared" si="11"/>
        <v>0.75</v>
      </c>
      <c r="BD24" s="17">
        <f t="shared" si="11"/>
        <v>0.75</v>
      </c>
      <c r="BE24" s="17">
        <f t="shared" si="11"/>
        <v>0.75</v>
      </c>
      <c r="BF24" s="17">
        <f t="shared" si="11"/>
        <v>0.75</v>
      </c>
      <c r="BG24" s="17">
        <f t="shared" si="11"/>
        <v>0.75</v>
      </c>
      <c r="BH24" s="17">
        <f t="shared" si="11"/>
        <v>0.75</v>
      </c>
      <c r="BI24" s="17">
        <f t="shared" si="11"/>
        <v>0.75</v>
      </c>
      <c r="BJ24" s="17">
        <f t="shared" si="11"/>
        <v>0.75</v>
      </c>
      <c r="BK24" s="17">
        <f t="shared" si="11"/>
        <v>0.75</v>
      </c>
      <c r="BL24" s="17">
        <f t="shared" si="11"/>
        <v>0.75</v>
      </c>
      <c r="BM24" s="17">
        <f t="shared" si="11"/>
        <v>0.75</v>
      </c>
      <c r="BN24" s="17">
        <f t="shared" si="11"/>
        <v>0.75</v>
      </c>
      <c r="BO24" s="17">
        <f t="shared" si="11"/>
        <v>0.75</v>
      </c>
      <c r="BP24" s="17">
        <f t="shared" si="11"/>
        <v>0.75</v>
      </c>
      <c r="BQ24" s="17">
        <f t="shared" si="11"/>
        <v>0.75</v>
      </c>
      <c r="BR24" s="17">
        <f t="shared" si="11"/>
        <v>0.75</v>
      </c>
    </row>
    <row r="25" spans="3:70" outlineLevel="2" x14ac:dyDescent="0.2"/>
    <row r="26" spans="3:70" outlineLevel="2" x14ac:dyDescent="0.2">
      <c r="C26" s="6" t="s">
        <v>152</v>
      </c>
      <c r="D26" s="6" t="s">
        <v>20</v>
      </c>
      <c r="G26" s="8">
        <f t="shared" ref="G26:J31" si="12">SUMIF($W$4:$BR$4,G$4,$W26:$BR26)</f>
        <v>-900</v>
      </c>
      <c r="H26" s="8">
        <f t="shared" si="12"/>
        <v>-990</v>
      </c>
      <c r="I26" s="8">
        <f t="shared" si="12"/>
        <v>-1080</v>
      </c>
      <c r="J26" s="8">
        <f t="shared" si="12"/>
        <v>-1170</v>
      </c>
      <c r="W26" s="18">
        <f>Calculations!W64</f>
        <v>-75</v>
      </c>
      <c r="X26" s="18">
        <f>Calculations!X64</f>
        <v>-75</v>
      </c>
      <c r="Y26" s="18">
        <f>Calculations!Y64</f>
        <v>-75</v>
      </c>
      <c r="Z26" s="18">
        <f>Calculations!Z64</f>
        <v>-75</v>
      </c>
      <c r="AA26" s="18">
        <f>Calculations!AA64</f>
        <v>-75</v>
      </c>
      <c r="AB26" s="18">
        <f>Calculations!AB64</f>
        <v>-75</v>
      </c>
      <c r="AC26" s="18">
        <f>Calculations!AC64</f>
        <v>-75</v>
      </c>
      <c r="AD26" s="18">
        <f>Calculations!AD64</f>
        <v>-75</v>
      </c>
      <c r="AE26" s="18">
        <f>Calculations!AE64</f>
        <v>-75</v>
      </c>
      <c r="AF26" s="18">
        <f>Calculations!AF64</f>
        <v>-75</v>
      </c>
      <c r="AG26" s="18">
        <f>Calculations!AG64</f>
        <v>-75</v>
      </c>
      <c r="AH26" s="18">
        <f>Calculations!AH64</f>
        <v>-75</v>
      </c>
      <c r="AI26" s="18">
        <f>Calculations!AI64</f>
        <v>-82.5</v>
      </c>
      <c r="AJ26" s="18">
        <f>Calculations!AJ64</f>
        <v>-82.5</v>
      </c>
      <c r="AK26" s="18">
        <f>Calculations!AK64</f>
        <v>-82.5</v>
      </c>
      <c r="AL26" s="18">
        <f>Calculations!AL64</f>
        <v>-82.5</v>
      </c>
      <c r="AM26" s="18">
        <f>Calculations!AM64</f>
        <v>-82.5</v>
      </c>
      <c r="AN26" s="18">
        <f>Calculations!AN64</f>
        <v>-82.5</v>
      </c>
      <c r="AO26" s="18">
        <f>Calculations!AO64</f>
        <v>-82.5</v>
      </c>
      <c r="AP26" s="18">
        <f>Calculations!AP64</f>
        <v>-82.5</v>
      </c>
      <c r="AQ26" s="18">
        <f>Calculations!AQ64</f>
        <v>-82.5</v>
      </c>
      <c r="AR26" s="18">
        <f>Calculations!AR64</f>
        <v>-82.5</v>
      </c>
      <c r="AS26" s="18">
        <f>Calculations!AS64</f>
        <v>-82.5</v>
      </c>
      <c r="AT26" s="18">
        <f>Calculations!AT64</f>
        <v>-82.5</v>
      </c>
      <c r="AU26" s="18">
        <f>Calculations!AU64</f>
        <v>-90</v>
      </c>
      <c r="AV26" s="18">
        <f>Calculations!AV64</f>
        <v>-90</v>
      </c>
      <c r="AW26" s="18">
        <f>Calculations!AW64</f>
        <v>-90</v>
      </c>
      <c r="AX26" s="18">
        <f>Calculations!AX64</f>
        <v>-90</v>
      </c>
      <c r="AY26" s="18">
        <f>Calculations!AY64</f>
        <v>-90</v>
      </c>
      <c r="AZ26" s="18">
        <f>Calculations!AZ64</f>
        <v>-90</v>
      </c>
      <c r="BA26" s="18">
        <f>Calculations!BA64</f>
        <v>-90</v>
      </c>
      <c r="BB26" s="18">
        <f>Calculations!BB64</f>
        <v>-90</v>
      </c>
      <c r="BC26" s="18">
        <f>Calculations!BC64</f>
        <v>-90</v>
      </c>
      <c r="BD26" s="18">
        <f>Calculations!BD64</f>
        <v>-90</v>
      </c>
      <c r="BE26" s="18">
        <f>Calculations!BE64</f>
        <v>-90</v>
      </c>
      <c r="BF26" s="18">
        <f>Calculations!BF64</f>
        <v>-90</v>
      </c>
      <c r="BG26" s="18">
        <f>Calculations!BG64</f>
        <v>-97.5</v>
      </c>
      <c r="BH26" s="18">
        <f>Calculations!BH64</f>
        <v>-97.5</v>
      </c>
      <c r="BI26" s="18">
        <f>Calculations!BI64</f>
        <v>-97.5</v>
      </c>
      <c r="BJ26" s="18">
        <f>Calculations!BJ64</f>
        <v>-97.5</v>
      </c>
      <c r="BK26" s="18">
        <f>Calculations!BK64</f>
        <v>-97.5</v>
      </c>
      <c r="BL26" s="18">
        <f>Calculations!BL64</f>
        <v>-97.5</v>
      </c>
      <c r="BM26" s="18">
        <f>Calculations!BM64</f>
        <v>-97.5</v>
      </c>
      <c r="BN26" s="18">
        <f>Calculations!BN64</f>
        <v>-97.5</v>
      </c>
      <c r="BO26" s="18">
        <f>Calculations!BO64</f>
        <v>-97.5</v>
      </c>
      <c r="BP26" s="18">
        <f>Calculations!BP64</f>
        <v>-97.5</v>
      </c>
      <c r="BQ26" s="18">
        <f>Calculations!BQ64</f>
        <v>-97.5</v>
      </c>
      <c r="BR26" s="18">
        <f>Calculations!BR64</f>
        <v>-97.5</v>
      </c>
    </row>
    <row r="27" spans="3:70" outlineLevel="2" x14ac:dyDescent="0.2">
      <c r="C27" s="6" t="s">
        <v>138</v>
      </c>
      <c r="D27" s="6" t="s">
        <v>20</v>
      </c>
      <c r="G27" s="8">
        <f t="shared" si="12"/>
        <v>-1800</v>
      </c>
      <c r="H27" s="8">
        <f t="shared" si="12"/>
        <v>-1980</v>
      </c>
      <c r="I27" s="8">
        <f t="shared" si="12"/>
        <v>-2160</v>
      </c>
      <c r="J27" s="8">
        <f t="shared" si="12"/>
        <v>-2340</v>
      </c>
      <c r="W27" s="18">
        <f>Calculations!W65</f>
        <v>-150</v>
      </c>
      <c r="X27" s="18">
        <f>Calculations!X65</f>
        <v>-150</v>
      </c>
      <c r="Y27" s="18">
        <f>Calculations!Y65</f>
        <v>-150</v>
      </c>
      <c r="Z27" s="18">
        <f>Calculations!Z65</f>
        <v>-150</v>
      </c>
      <c r="AA27" s="18">
        <f>Calculations!AA65</f>
        <v>-150</v>
      </c>
      <c r="AB27" s="18">
        <f>Calculations!AB65</f>
        <v>-150</v>
      </c>
      <c r="AC27" s="18">
        <f>Calculations!AC65</f>
        <v>-150</v>
      </c>
      <c r="AD27" s="18">
        <f>Calculations!AD65</f>
        <v>-150</v>
      </c>
      <c r="AE27" s="18">
        <f>Calculations!AE65</f>
        <v>-150</v>
      </c>
      <c r="AF27" s="18">
        <f>Calculations!AF65</f>
        <v>-150</v>
      </c>
      <c r="AG27" s="18">
        <f>Calculations!AG65</f>
        <v>-150</v>
      </c>
      <c r="AH27" s="18">
        <f>Calculations!AH65</f>
        <v>-150</v>
      </c>
      <c r="AI27" s="18">
        <f>Calculations!AI65</f>
        <v>-165</v>
      </c>
      <c r="AJ27" s="18">
        <f>Calculations!AJ65</f>
        <v>-165</v>
      </c>
      <c r="AK27" s="18">
        <f>Calculations!AK65</f>
        <v>-165</v>
      </c>
      <c r="AL27" s="18">
        <f>Calculations!AL65</f>
        <v>-165</v>
      </c>
      <c r="AM27" s="18">
        <f>Calculations!AM65</f>
        <v>-165</v>
      </c>
      <c r="AN27" s="18">
        <f>Calculations!AN65</f>
        <v>-165</v>
      </c>
      <c r="AO27" s="18">
        <f>Calculations!AO65</f>
        <v>-165</v>
      </c>
      <c r="AP27" s="18">
        <f>Calculations!AP65</f>
        <v>-165</v>
      </c>
      <c r="AQ27" s="18">
        <f>Calculations!AQ65</f>
        <v>-165</v>
      </c>
      <c r="AR27" s="18">
        <f>Calculations!AR65</f>
        <v>-165</v>
      </c>
      <c r="AS27" s="18">
        <f>Calculations!AS65</f>
        <v>-165</v>
      </c>
      <c r="AT27" s="18">
        <f>Calculations!AT65</f>
        <v>-165</v>
      </c>
      <c r="AU27" s="18">
        <f>Calculations!AU65</f>
        <v>-180</v>
      </c>
      <c r="AV27" s="18">
        <f>Calculations!AV65</f>
        <v>-180</v>
      </c>
      <c r="AW27" s="18">
        <f>Calculations!AW65</f>
        <v>-180</v>
      </c>
      <c r="AX27" s="18">
        <f>Calculations!AX65</f>
        <v>-180</v>
      </c>
      <c r="AY27" s="18">
        <f>Calculations!AY65</f>
        <v>-180</v>
      </c>
      <c r="AZ27" s="18">
        <f>Calculations!AZ65</f>
        <v>-180</v>
      </c>
      <c r="BA27" s="18">
        <f>Calculations!BA65</f>
        <v>-180</v>
      </c>
      <c r="BB27" s="18">
        <f>Calculations!BB65</f>
        <v>-180</v>
      </c>
      <c r="BC27" s="18">
        <f>Calculations!BC65</f>
        <v>-180</v>
      </c>
      <c r="BD27" s="18">
        <f>Calculations!BD65</f>
        <v>-180</v>
      </c>
      <c r="BE27" s="18">
        <f>Calculations!BE65</f>
        <v>-180</v>
      </c>
      <c r="BF27" s="18">
        <f>Calculations!BF65</f>
        <v>-180</v>
      </c>
      <c r="BG27" s="18">
        <f>Calculations!BG65</f>
        <v>-195</v>
      </c>
      <c r="BH27" s="18">
        <f>Calculations!BH65</f>
        <v>-195</v>
      </c>
      <c r="BI27" s="18">
        <f>Calculations!BI65</f>
        <v>-195</v>
      </c>
      <c r="BJ27" s="18">
        <f>Calculations!BJ65</f>
        <v>-195</v>
      </c>
      <c r="BK27" s="18">
        <f>Calculations!BK65</f>
        <v>-195</v>
      </c>
      <c r="BL27" s="18">
        <f>Calculations!BL65</f>
        <v>-195</v>
      </c>
      <c r="BM27" s="18">
        <f>Calculations!BM65</f>
        <v>-195</v>
      </c>
      <c r="BN27" s="18">
        <f>Calculations!BN65</f>
        <v>-195</v>
      </c>
      <c r="BO27" s="18">
        <f>Calculations!BO65</f>
        <v>-195</v>
      </c>
      <c r="BP27" s="18">
        <f>Calculations!BP65</f>
        <v>-195</v>
      </c>
      <c r="BQ27" s="18">
        <f>Calculations!BQ65</f>
        <v>-195</v>
      </c>
      <c r="BR27" s="18">
        <f>Calculations!BR65</f>
        <v>-195</v>
      </c>
    </row>
    <row r="28" spans="3:70" outlineLevel="2" x14ac:dyDescent="0.2">
      <c r="C28" s="6" t="s">
        <v>139</v>
      </c>
      <c r="D28" s="6" t="s">
        <v>20</v>
      </c>
      <c r="G28" s="8">
        <f t="shared" si="12"/>
        <v>-2700</v>
      </c>
      <c r="H28" s="8">
        <f t="shared" si="12"/>
        <v>-2970</v>
      </c>
      <c r="I28" s="8">
        <f t="shared" si="12"/>
        <v>-3240</v>
      </c>
      <c r="J28" s="8">
        <f t="shared" si="12"/>
        <v>-3510</v>
      </c>
      <c r="W28" s="18">
        <f>Calculations!W66</f>
        <v>-225</v>
      </c>
      <c r="X28" s="18">
        <f>Calculations!X66</f>
        <v>-225</v>
      </c>
      <c r="Y28" s="18">
        <f>Calculations!Y66</f>
        <v>-225</v>
      </c>
      <c r="Z28" s="18">
        <f>Calculations!Z66</f>
        <v>-225</v>
      </c>
      <c r="AA28" s="18">
        <f>Calculations!AA66</f>
        <v>-225</v>
      </c>
      <c r="AB28" s="18">
        <f>Calculations!AB66</f>
        <v>-225</v>
      </c>
      <c r="AC28" s="18">
        <f>Calculations!AC66</f>
        <v>-225</v>
      </c>
      <c r="AD28" s="18">
        <f>Calculations!AD66</f>
        <v>-225</v>
      </c>
      <c r="AE28" s="18">
        <f>Calculations!AE66</f>
        <v>-225</v>
      </c>
      <c r="AF28" s="18">
        <f>Calculations!AF66</f>
        <v>-225</v>
      </c>
      <c r="AG28" s="18">
        <f>Calculations!AG66</f>
        <v>-225</v>
      </c>
      <c r="AH28" s="18">
        <f>Calculations!AH66</f>
        <v>-225</v>
      </c>
      <c r="AI28" s="18">
        <f>Calculations!AI66</f>
        <v>-247.5</v>
      </c>
      <c r="AJ28" s="18">
        <f>Calculations!AJ66</f>
        <v>-247.5</v>
      </c>
      <c r="AK28" s="18">
        <f>Calculations!AK66</f>
        <v>-247.5</v>
      </c>
      <c r="AL28" s="18">
        <f>Calculations!AL66</f>
        <v>-247.5</v>
      </c>
      <c r="AM28" s="18">
        <f>Calculations!AM66</f>
        <v>-247.5</v>
      </c>
      <c r="AN28" s="18">
        <f>Calculations!AN66</f>
        <v>-247.5</v>
      </c>
      <c r="AO28" s="18">
        <f>Calculations!AO66</f>
        <v>-247.5</v>
      </c>
      <c r="AP28" s="18">
        <f>Calculations!AP66</f>
        <v>-247.5</v>
      </c>
      <c r="AQ28" s="18">
        <f>Calculations!AQ66</f>
        <v>-247.5</v>
      </c>
      <c r="AR28" s="18">
        <f>Calculations!AR66</f>
        <v>-247.5</v>
      </c>
      <c r="AS28" s="18">
        <f>Calculations!AS66</f>
        <v>-247.5</v>
      </c>
      <c r="AT28" s="18">
        <f>Calculations!AT66</f>
        <v>-247.5</v>
      </c>
      <c r="AU28" s="18">
        <f>Calculations!AU66</f>
        <v>-270</v>
      </c>
      <c r="AV28" s="18">
        <f>Calculations!AV66</f>
        <v>-270</v>
      </c>
      <c r="AW28" s="18">
        <f>Calculations!AW66</f>
        <v>-270</v>
      </c>
      <c r="AX28" s="18">
        <f>Calculations!AX66</f>
        <v>-270</v>
      </c>
      <c r="AY28" s="18">
        <f>Calculations!AY66</f>
        <v>-270</v>
      </c>
      <c r="AZ28" s="18">
        <f>Calculations!AZ66</f>
        <v>-270</v>
      </c>
      <c r="BA28" s="18">
        <f>Calculations!BA66</f>
        <v>-270</v>
      </c>
      <c r="BB28" s="18">
        <f>Calculations!BB66</f>
        <v>-270</v>
      </c>
      <c r="BC28" s="18">
        <f>Calculations!BC66</f>
        <v>-270</v>
      </c>
      <c r="BD28" s="18">
        <f>Calculations!BD66</f>
        <v>-270</v>
      </c>
      <c r="BE28" s="18">
        <f>Calculations!BE66</f>
        <v>-270</v>
      </c>
      <c r="BF28" s="18">
        <f>Calculations!BF66</f>
        <v>-270</v>
      </c>
      <c r="BG28" s="18">
        <f>Calculations!BG66</f>
        <v>-292.5</v>
      </c>
      <c r="BH28" s="18">
        <f>Calculations!BH66</f>
        <v>-292.5</v>
      </c>
      <c r="BI28" s="18">
        <f>Calculations!BI66</f>
        <v>-292.5</v>
      </c>
      <c r="BJ28" s="18">
        <f>Calculations!BJ66</f>
        <v>-292.5</v>
      </c>
      <c r="BK28" s="18">
        <f>Calculations!BK66</f>
        <v>-292.5</v>
      </c>
      <c r="BL28" s="18">
        <f>Calculations!BL66</f>
        <v>-292.5</v>
      </c>
      <c r="BM28" s="18">
        <f>Calculations!BM66</f>
        <v>-292.5</v>
      </c>
      <c r="BN28" s="18">
        <f>Calculations!BN66</f>
        <v>-292.5</v>
      </c>
      <c r="BO28" s="18">
        <f>Calculations!BO66</f>
        <v>-292.5</v>
      </c>
      <c r="BP28" s="18">
        <f>Calculations!BP66</f>
        <v>-292.5</v>
      </c>
      <c r="BQ28" s="18">
        <f>Calculations!BQ66</f>
        <v>-292.5</v>
      </c>
      <c r="BR28" s="18">
        <f>Calculations!BR66</f>
        <v>-292.5</v>
      </c>
    </row>
    <row r="29" spans="3:70" outlineLevel="2" x14ac:dyDescent="0.2">
      <c r="C29" s="6" t="s">
        <v>140</v>
      </c>
      <c r="D29" s="6" t="s">
        <v>20</v>
      </c>
      <c r="G29" s="8">
        <f t="shared" si="12"/>
        <v>0</v>
      </c>
      <c r="H29" s="8">
        <f t="shared" si="12"/>
        <v>0</v>
      </c>
      <c r="I29" s="8">
        <f t="shared" si="12"/>
        <v>0</v>
      </c>
      <c r="J29" s="8">
        <f t="shared" si="12"/>
        <v>0</v>
      </c>
      <c r="W29" s="18">
        <f>Calculations!W67</f>
        <v>0</v>
      </c>
      <c r="X29" s="18">
        <f>Calculations!X67</f>
        <v>0</v>
      </c>
      <c r="Y29" s="18">
        <f>Calculations!Y67</f>
        <v>0</v>
      </c>
      <c r="Z29" s="18">
        <f>Calculations!Z67</f>
        <v>0</v>
      </c>
      <c r="AA29" s="18">
        <f>Calculations!AA67</f>
        <v>0</v>
      </c>
      <c r="AB29" s="18">
        <f>Calculations!AB67</f>
        <v>0</v>
      </c>
      <c r="AC29" s="18">
        <f>Calculations!AC67</f>
        <v>0</v>
      </c>
      <c r="AD29" s="18">
        <f>Calculations!AD67</f>
        <v>0</v>
      </c>
      <c r="AE29" s="18">
        <f>Calculations!AE67</f>
        <v>0</v>
      </c>
      <c r="AF29" s="18">
        <f>Calculations!AF67</f>
        <v>0</v>
      </c>
      <c r="AG29" s="18">
        <f>Calculations!AG67</f>
        <v>0</v>
      </c>
      <c r="AH29" s="18">
        <f>Calculations!AH67</f>
        <v>0</v>
      </c>
      <c r="AI29" s="18">
        <f>Calculations!AI67</f>
        <v>0</v>
      </c>
      <c r="AJ29" s="18">
        <f>Calculations!AJ67</f>
        <v>0</v>
      </c>
      <c r="AK29" s="18">
        <f>Calculations!AK67</f>
        <v>0</v>
      </c>
      <c r="AL29" s="18">
        <f>Calculations!AL67</f>
        <v>0</v>
      </c>
      <c r="AM29" s="18">
        <f>Calculations!AM67</f>
        <v>0</v>
      </c>
      <c r="AN29" s="18">
        <f>Calculations!AN67</f>
        <v>0</v>
      </c>
      <c r="AO29" s="18">
        <f>Calculations!AO67</f>
        <v>0</v>
      </c>
      <c r="AP29" s="18">
        <f>Calculations!AP67</f>
        <v>0</v>
      </c>
      <c r="AQ29" s="18">
        <f>Calculations!AQ67</f>
        <v>0</v>
      </c>
      <c r="AR29" s="18">
        <f>Calculations!AR67</f>
        <v>0</v>
      </c>
      <c r="AS29" s="18">
        <f>Calculations!AS67</f>
        <v>0</v>
      </c>
      <c r="AT29" s="18">
        <f>Calculations!AT67</f>
        <v>0</v>
      </c>
      <c r="AU29" s="18">
        <f>Calculations!AU67</f>
        <v>0</v>
      </c>
      <c r="AV29" s="18">
        <f>Calculations!AV67</f>
        <v>0</v>
      </c>
      <c r="AW29" s="18">
        <f>Calculations!AW67</f>
        <v>0</v>
      </c>
      <c r="AX29" s="18">
        <f>Calculations!AX67</f>
        <v>0</v>
      </c>
      <c r="AY29" s="18">
        <f>Calculations!AY67</f>
        <v>0</v>
      </c>
      <c r="AZ29" s="18">
        <f>Calculations!AZ67</f>
        <v>0</v>
      </c>
      <c r="BA29" s="18">
        <f>Calculations!BA67</f>
        <v>0</v>
      </c>
      <c r="BB29" s="18">
        <f>Calculations!BB67</f>
        <v>0</v>
      </c>
      <c r="BC29" s="18">
        <f>Calculations!BC67</f>
        <v>0</v>
      </c>
      <c r="BD29" s="18">
        <f>Calculations!BD67</f>
        <v>0</v>
      </c>
      <c r="BE29" s="18">
        <f>Calculations!BE67</f>
        <v>0</v>
      </c>
      <c r="BF29" s="18">
        <f>Calculations!BF67</f>
        <v>0</v>
      </c>
      <c r="BG29" s="18">
        <f>Calculations!BG67</f>
        <v>0</v>
      </c>
      <c r="BH29" s="18">
        <f>Calculations!BH67</f>
        <v>0</v>
      </c>
      <c r="BI29" s="18">
        <f>Calculations!BI67</f>
        <v>0</v>
      </c>
      <c r="BJ29" s="18">
        <f>Calculations!BJ67</f>
        <v>0</v>
      </c>
      <c r="BK29" s="18">
        <f>Calculations!BK67</f>
        <v>0</v>
      </c>
      <c r="BL29" s="18">
        <f>Calculations!BL67</f>
        <v>0</v>
      </c>
      <c r="BM29" s="18">
        <f>Calculations!BM67</f>
        <v>0</v>
      </c>
      <c r="BN29" s="18">
        <f>Calculations!BN67</f>
        <v>0</v>
      </c>
      <c r="BO29" s="18">
        <f>Calculations!BO67</f>
        <v>0</v>
      </c>
      <c r="BP29" s="18">
        <f>Calculations!BP67</f>
        <v>0</v>
      </c>
      <c r="BQ29" s="18">
        <f>Calculations!BQ67</f>
        <v>0</v>
      </c>
      <c r="BR29" s="18">
        <f>Calculations!BR67</f>
        <v>0</v>
      </c>
    </row>
    <row r="30" spans="3:70" outlineLevel="2" x14ac:dyDescent="0.2">
      <c r="C30" s="6" t="s">
        <v>141</v>
      </c>
      <c r="D30" s="6" t="s">
        <v>20</v>
      </c>
      <c r="G30" s="8">
        <f t="shared" si="12"/>
        <v>-60000</v>
      </c>
      <c r="H30" s="8">
        <f t="shared" si="12"/>
        <v>-60000</v>
      </c>
      <c r="I30" s="8">
        <f t="shared" si="12"/>
        <v>-60000</v>
      </c>
      <c r="J30" s="8">
        <f t="shared" si="12"/>
        <v>-60000</v>
      </c>
      <c r="W30" s="18">
        <f>Calculations!W68</f>
        <v>-5000</v>
      </c>
      <c r="X30" s="18">
        <f>Calculations!X68</f>
        <v>-5000</v>
      </c>
      <c r="Y30" s="18">
        <f>Calculations!Y68</f>
        <v>-5000</v>
      </c>
      <c r="Z30" s="18">
        <f>Calculations!Z68</f>
        <v>-5000</v>
      </c>
      <c r="AA30" s="18">
        <f>Calculations!AA68</f>
        <v>-5000</v>
      </c>
      <c r="AB30" s="18">
        <f>Calculations!AB68</f>
        <v>-5000</v>
      </c>
      <c r="AC30" s="18">
        <f>Calculations!AC68</f>
        <v>-5000</v>
      </c>
      <c r="AD30" s="18">
        <f>Calculations!AD68</f>
        <v>-5000</v>
      </c>
      <c r="AE30" s="18">
        <f>Calculations!AE68</f>
        <v>-5000</v>
      </c>
      <c r="AF30" s="18">
        <f>Calculations!AF68</f>
        <v>-5000</v>
      </c>
      <c r="AG30" s="18">
        <f>Calculations!AG68</f>
        <v>-5000</v>
      </c>
      <c r="AH30" s="18">
        <f>Calculations!AH68</f>
        <v>-5000</v>
      </c>
      <c r="AI30" s="18">
        <f>Calculations!AI68</f>
        <v>-5000</v>
      </c>
      <c r="AJ30" s="18">
        <f>Calculations!AJ68</f>
        <v>-5000</v>
      </c>
      <c r="AK30" s="18">
        <f>Calculations!AK68</f>
        <v>-5000</v>
      </c>
      <c r="AL30" s="18">
        <f>Calculations!AL68</f>
        <v>-5000</v>
      </c>
      <c r="AM30" s="18">
        <f>Calculations!AM68</f>
        <v>-5000</v>
      </c>
      <c r="AN30" s="18">
        <f>Calculations!AN68</f>
        <v>-5000</v>
      </c>
      <c r="AO30" s="18">
        <f>Calculations!AO68</f>
        <v>-5000</v>
      </c>
      <c r="AP30" s="18">
        <f>Calculations!AP68</f>
        <v>-5000</v>
      </c>
      <c r="AQ30" s="18">
        <f>Calculations!AQ68</f>
        <v>-5000</v>
      </c>
      <c r="AR30" s="18">
        <f>Calculations!AR68</f>
        <v>-5000</v>
      </c>
      <c r="AS30" s="18">
        <f>Calculations!AS68</f>
        <v>-5000</v>
      </c>
      <c r="AT30" s="18">
        <f>Calculations!AT68</f>
        <v>-5000</v>
      </c>
      <c r="AU30" s="18">
        <f>Calculations!AU68</f>
        <v>-5000</v>
      </c>
      <c r="AV30" s="18">
        <f>Calculations!AV68</f>
        <v>-5000</v>
      </c>
      <c r="AW30" s="18">
        <f>Calculations!AW68</f>
        <v>-5000</v>
      </c>
      <c r="AX30" s="18">
        <f>Calculations!AX68</f>
        <v>-5000</v>
      </c>
      <c r="AY30" s="18">
        <f>Calculations!AY68</f>
        <v>-5000</v>
      </c>
      <c r="AZ30" s="18">
        <f>Calculations!AZ68</f>
        <v>-5000</v>
      </c>
      <c r="BA30" s="18">
        <f>Calculations!BA68</f>
        <v>-5000</v>
      </c>
      <c r="BB30" s="18">
        <f>Calculations!BB68</f>
        <v>-5000</v>
      </c>
      <c r="BC30" s="18">
        <f>Calculations!BC68</f>
        <v>-5000</v>
      </c>
      <c r="BD30" s="18">
        <f>Calculations!BD68</f>
        <v>-5000</v>
      </c>
      <c r="BE30" s="18">
        <f>Calculations!BE68</f>
        <v>-5000</v>
      </c>
      <c r="BF30" s="18">
        <f>Calculations!BF68</f>
        <v>-5000</v>
      </c>
      <c r="BG30" s="18">
        <f>Calculations!BG68</f>
        <v>-5000</v>
      </c>
      <c r="BH30" s="18">
        <f>Calculations!BH68</f>
        <v>-5000</v>
      </c>
      <c r="BI30" s="18">
        <f>Calculations!BI68</f>
        <v>-5000</v>
      </c>
      <c r="BJ30" s="18">
        <f>Calculations!BJ68</f>
        <v>-5000</v>
      </c>
      <c r="BK30" s="18">
        <f>Calculations!BK68</f>
        <v>-5000</v>
      </c>
      <c r="BL30" s="18">
        <f>Calculations!BL68</f>
        <v>-5000</v>
      </c>
      <c r="BM30" s="18">
        <f>Calculations!BM68</f>
        <v>-5000</v>
      </c>
      <c r="BN30" s="18">
        <f>Calculations!BN68</f>
        <v>-5000</v>
      </c>
      <c r="BO30" s="18">
        <f>Calculations!BO68</f>
        <v>-5000</v>
      </c>
      <c r="BP30" s="18">
        <f>Calculations!BP68</f>
        <v>-5000</v>
      </c>
      <c r="BQ30" s="18">
        <f>Calculations!BQ68</f>
        <v>-5000</v>
      </c>
      <c r="BR30" s="18">
        <f>Calculations!BR68</f>
        <v>-5000</v>
      </c>
    </row>
    <row r="31" spans="3:70" outlineLevel="2" x14ac:dyDescent="0.2">
      <c r="C31" s="6" t="s">
        <v>75</v>
      </c>
      <c r="D31" s="6" t="s">
        <v>20</v>
      </c>
      <c r="G31" s="8">
        <f t="shared" si="12"/>
        <v>-15307.881950228102</v>
      </c>
      <c r="H31" s="8">
        <f t="shared" si="12"/>
        <v>-10621.256954185716</v>
      </c>
      <c r="I31" s="8">
        <f t="shared" si="12"/>
        <v>-7369.4780018314295</v>
      </c>
      <c r="J31" s="8">
        <f t="shared" si="12"/>
        <v>-5113.2560160946605</v>
      </c>
      <c r="W31" s="18">
        <f>Calculations!W81</f>
        <v>-1500</v>
      </c>
      <c r="X31" s="18">
        <f>Calculations!X81</f>
        <v>-1455</v>
      </c>
      <c r="Y31" s="18">
        <f>Calculations!Y81</f>
        <v>-1411.35</v>
      </c>
      <c r="Z31" s="18">
        <f>Calculations!Z81</f>
        <v>-1369.0094999999999</v>
      </c>
      <c r="AA31" s="18">
        <f>Calculations!AA81</f>
        <v>-1327.9392150000001</v>
      </c>
      <c r="AB31" s="18">
        <f>Calculations!AB81</f>
        <v>-1288.1010385500001</v>
      </c>
      <c r="AC31" s="18">
        <f>Calculations!AC81</f>
        <v>-1249.4580073935001</v>
      </c>
      <c r="AD31" s="18">
        <f>Calculations!AD81</f>
        <v>-1211.9742671716951</v>
      </c>
      <c r="AE31" s="18">
        <f>Calculations!AE81</f>
        <v>-1175.6150391565443</v>
      </c>
      <c r="AF31" s="18">
        <f>Calculations!AF81</f>
        <v>-1140.346587981848</v>
      </c>
      <c r="AG31" s="18">
        <f>Calculations!AG81</f>
        <v>-1106.1361903423924</v>
      </c>
      <c r="AH31" s="18">
        <f>Calculations!AH81</f>
        <v>-1072.9521046321208</v>
      </c>
      <c r="AI31" s="18">
        <f>Calculations!AI81</f>
        <v>-1040.7635414931572</v>
      </c>
      <c r="AJ31" s="18">
        <f>Calculations!AJ81</f>
        <v>-1009.5406352483624</v>
      </c>
      <c r="AK31" s="18">
        <f>Calculations!AK81</f>
        <v>-979.25441619091146</v>
      </c>
      <c r="AL31" s="18">
        <f>Calculations!AL81</f>
        <v>-949.87678370518415</v>
      </c>
      <c r="AM31" s="18">
        <f>Calculations!AM81</f>
        <v>-921.38048019402856</v>
      </c>
      <c r="AN31" s="18">
        <f>Calculations!AN81</f>
        <v>-893.73906578820777</v>
      </c>
      <c r="AO31" s="18">
        <f>Calculations!AO81</f>
        <v>-866.92689381456159</v>
      </c>
      <c r="AP31" s="18">
        <f>Calculations!AP81</f>
        <v>-840.9190870001247</v>
      </c>
      <c r="AQ31" s="18">
        <f>Calculations!AQ81</f>
        <v>-815.69151439012103</v>
      </c>
      <c r="AR31" s="18">
        <f>Calculations!AR81</f>
        <v>-791.22076895841735</v>
      </c>
      <c r="AS31" s="18">
        <f>Calculations!AS81</f>
        <v>-767.48414588966489</v>
      </c>
      <c r="AT31" s="18">
        <f>Calculations!AT81</f>
        <v>-744.45962151297488</v>
      </c>
      <c r="AU31" s="18">
        <f>Calculations!AU81</f>
        <v>-722.12583286758559</v>
      </c>
      <c r="AV31" s="18">
        <f>Calculations!AV81</f>
        <v>-700.46205788155805</v>
      </c>
      <c r="AW31" s="18">
        <f>Calculations!AW81</f>
        <v>-679.44819614511118</v>
      </c>
      <c r="AX31" s="18">
        <f>Calculations!AX81</f>
        <v>-659.06475026075782</v>
      </c>
      <c r="AY31" s="18">
        <f>Calculations!AY81</f>
        <v>-639.29280775293512</v>
      </c>
      <c r="AZ31" s="18">
        <f>Calculations!AZ81</f>
        <v>-620.11402352034702</v>
      </c>
      <c r="BA31" s="18">
        <f>Calculations!BA81</f>
        <v>-601.51060281473667</v>
      </c>
      <c r="BB31" s="18">
        <f>Calculations!BB81</f>
        <v>-583.46528473029457</v>
      </c>
      <c r="BC31" s="18">
        <f>Calculations!BC81</f>
        <v>-565.96132618838578</v>
      </c>
      <c r="BD31" s="18">
        <f>Calculations!BD81</f>
        <v>-548.98248640273414</v>
      </c>
      <c r="BE31" s="18">
        <f>Calculations!BE81</f>
        <v>-532.51301181065207</v>
      </c>
      <c r="BF31" s="18">
        <f>Calculations!BF81</f>
        <v>-516.53762145633243</v>
      </c>
      <c r="BG31" s="18">
        <f>Calculations!BG81</f>
        <v>-501.0414928126425</v>
      </c>
      <c r="BH31" s="18">
        <f>Calculations!BH81</f>
        <v>-486.01024802826322</v>
      </c>
      <c r="BI31" s="18">
        <f>Calculations!BI81</f>
        <v>-471.42994058741527</v>
      </c>
      <c r="BJ31" s="18">
        <f>Calculations!BJ81</f>
        <v>-457.2870423697928</v>
      </c>
      <c r="BK31" s="18">
        <f>Calculations!BK81</f>
        <v>-443.56843109869902</v>
      </c>
      <c r="BL31" s="18">
        <f>Calculations!BL81</f>
        <v>-430.26137816573805</v>
      </c>
      <c r="BM31" s="18">
        <f>Calculations!BM81</f>
        <v>-417.3535368207659</v>
      </c>
      <c r="BN31" s="18">
        <f>Calculations!BN81</f>
        <v>-404.83293071614287</v>
      </c>
      <c r="BO31" s="18">
        <f>Calculations!BO81</f>
        <v>-392.68794279465862</v>
      </c>
      <c r="BP31" s="18">
        <f>Calculations!BP81</f>
        <v>-380.90730451081885</v>
      </c>
      <c r="BQ31" s="18">
        <f>Calculations!BQ81</f>
        <v>-369.4800853754943</v>
      </c>
      <c r="BR31" s="18">
        <f>Calculations!BR81</f>
        <v>-358.39568281422947</v>
      </c>
    </row>
    <row r="32" spans="3:70" outlineLevel="2" x14ac:dyDescent="0.2">
      <c r="C32" s="21" t="s">
        <v>39</v>
      </c>
      <c r="D32" s="6" t="s">
        <v>20</v>
      </c>
      <c r="G32" s="15">
        <f>SUM(G23,G26:G31)</f>
        <v>-13207.881950228102</v>
      </c>
      <c r="H32" s="15">
        <f t="shared" ref="H32:J32" si="13">SUM(H23,H26:H31)</f>
        <v>-2311.2569541857156</v>
      </c>
      <c r="I32" s="15">
        <f t="shared" si="13"/>
        <v>7150.5219981685705</v>
      </c>
      <c r="J32" s="15">
        <f t="shared" si="13"/>
        <v>15616.74398390534</v>
      </c>
      <c r="W32" s="15">
        <f t="shared" ref="W32:BR32" si="14">SUM(W23,W26:W31)</f>
        <v>-1325</v>
      </c>
      <c r="X32" s="15">
        <f t="shared" si="14"/>
        <v>-1280</v>
      </c>
      <c r="Y32" s="15">
        <f t="shared" si="14"/>
        <v>-1236.3499999999999</v>
      </c>
      <c r="Z32" s="15">
        <f t="shared" si="14"/>
        <v>-1194.0094999999999</v>
      </c>
      <c r="AA32" s="15">
        <f t="shared" si="14"/>
        <v>-1152.9392150000001</v>
      </c>
      <c r="AB32" s="15">
        <f t="shared" si="14"/>
        <v>-1113.1010385500001</v>
      </c>
      <c r="AC32" s="15">
        <f t="shared" si="14"/>
        <v>-1074.4580073935001</v>
      </c>
      <c r="AD32" s="15">
        <f t="shared" si="14"/>
        <v>-1036.9742671716951</v>
      </c>
      <c r="AE32" s="15">
        <f t="shared" si="14"/>
        <v>-1000.6150391565443</v>
      </c>
      <c r="AF32" s="15">
        <f t="shared" si="14"/>
        <v>-965.34658798184796</v>
      </c>
      <c r="AG32" s="15">
        <f t="shared" si="14"/>
        <v>-931.13619034239241</v>
      </c>
      <c r="AH32" s="15">
        <f t="shared" si="14"/>
        <v>-897.95210463212084</v>
      </c>
      <c r="AI32" s="15">
        <f t="shared" si="14"/>
        <v>-348.26354149315716</v>
      </c>
      <c r="AJ32" s="15">
        <f t="shared" si="14"/>
        <v>-317.04063524836238</v>
      </c>
      <c r="AK32" s="15">
        <f t="shared" si="14"/>
        <v>-286.75441619091146</v>
      </c>
      <c r="AL32" s="15">
        <f t="shared" si="14"/>
        <v>-257.37678370518415</v>
      </c>
      <c r="AM32" s="15">
        <f t="shared" si="14"/>
        <v>-228.88048019402856</v>
      </c>
      <c r="AN32" s="15">
        <f t="shared" si="14"/>
        <v>-201.23906578820777</v>
      </c>
      <c r="AO32" s="15">
        <f t="shared" si="14"/>
        <v>-174.42689381456159</v>
      </c>
      <c r="AP32" s="15">
        <f t="shared" si="14"/>
        <v>-148.4190870001247</v>
      </c>
      <c r="AQ32" s="15">
        <f t="shared" si="14"/>
        <v>-123.19151439012103</v>
      </c>
      <c r="AR32" s="15">
        <f t="shared" si="14"/>
        <v>-98.720768958417352</v>
      </c>
      <c r="AS32" s="15">
        <f t="shared" si="14"/>
        <v>-74.984145889664887</v>
      </c>
      <c r="AT32" s="15">
        <f t="shared" si="14"/>
        <v>-51.959621512974877</v>
      </c>
      <c r="AU32" s="15">
        <f t="shared" si="14"/>
        <v>487.87416713241441</v>
      </c>
      <c r="AV32" s="15">
        <f t="shared" si="14"/>
        <v>509.53794211844195</v>
      </c>
      <c r="AW32" s="15">
        <f t="shared" si="14"/>
        <v>530.55180385488882</v>
      </c>
      <c r="AX32" s="15">
        <f t="shared" si="14"/>
        <v>550.93524973924218</v>
      </c>
      <c r="AY32" s="15">
        <f t="shared" si="14"/>
        <v>570.70719224706488</v>
      </c>
      <c r="AZ32" s="15">
        <f t="shared" si="14"/>
        <v>589.88597647965298</v>
      </c>
      <c r="BA32" s="15">
        <f t="shared" si="14"/>
        <v>608.48939718526333</v>
      </c>
      <c r="BB32" s="15">
        <f t="shared" si="14"/>
        <v>626.53471526970543</v>
      </c>
      <c r="BC32" s="15">
        <f t="shared" si="14"/>
        <v>644.03867381161422</v>
      </c>
      <c r="BD32" s="15">
        <f t="shared" si="14"/>
        <v>661.01751359726586</v>
      </c>
      <c r="BE32" s="15">
        <f t="shared" si="14"/>
        <v>677.48698818934793</v>
      </c>
      <c r="BF32" s="15">
        <f t="shared" si="14"/>
        <v>693.46237854366757</v>
      </c>
      <c r="BG32" s="15">
        <f t="shared" si="14"/>
        <v>1226.4585071873576</v>
      </c>
      <c r="BH32" s="15">
        <f t="shared" si="14"/>
        <v>1241.4897519717367</v>
      </c>
      <c r="BI32" s="15">
        <f t="shared" si="14"/>
        <v>1256.0700594125847</v>
      </c>
      <c r="BJ32" s="15">
        <f t="shared" si="14"/>
        <v>1270.2129576302073</v>
      </c>
      <c r="BK32" s="15">
        <f t="shared" si="14"/>
        <v>1283.931568901301</v>
      </c>
      <c r="BL32" s="15">
        <f t="shared" si="14"/>
        <v>1297.2386218342619</v>
      </c>
      <c r="BM32" s="15">
        <f t="shared" si="14"/>
        <v>1310.1464631792342</v>
      </c>
      <c r="BN32" s="15">
        <f t="shared" si="14"/>
        <v>1322.667069283857</v>
      </c>
      <c r="BO32" s="15">
        <f t="shared" si="14"/>
        <v>1334.8120572053413</v>
      </c>
      <c r="BP32" s="15">
        <f t="shared" si="14"/>
        <v>1346.5926954891811</v>
      </c>
      <c r="BQ32" s="15">
        <f t="shared" si="14"/>
        <v>1358.0199146245056</v>
      </c>
      <c r="BR32" s="15">
        <f t="shared" si="14"/>
        <v>1369.1043171857705</v>
      </c>
    </row>
    <row r="33" spans="3:70" outlineLevel="2" x14ac:dyDescent="0.2">
      <c r="C33" s="21" t="s">
        <v>68</v>
      </c>
      <c r="D33" s="6" t="s">
        <v>15</v>
      </c>
      <c r="G33" s="17">
        <f>IF(G16=0,0,G32/G16)</f>
        <v>-0.14675424389142336</v>
      </c>
      <c r="H33" s="17">
        <f t="shared" ref="H33:J33" si="15">IF(H16=0,0,H32/H16)</f>
        <v>-2.3346029840259755E-2</v>
      </c>
      <c r="I33" s="17">
        <f t="shared" si="15"/>
        <v>6.6208537020079353E-2</v>
      </c>
      <c r="J33" s="17">
        <f t="shared" si="15"/>
        <v>0.13347644430688324</v>
      </c>
      <c r="W33" s="17">
        <f t="shared" ref="W33:BR33" si="16">IF(W16=0,0,W32/W16)</f>
        <v>-0.17666666666666667</v>
      </c>
      <c r="X33" s="17">
        <f t="shared" si="16"/>
        <v>-0.17066666666666666</v>
      </c>
      <c r="Y33" s="17">
        <f t="shared" si="16"/>
        <v>-0.16484666666666664</v>
      </c>
      <c r="Z33" s="17">
        <f t="shared" si="16"/>
        <v>-0.15920126666666665</v>
      </c>
      <c r="AA33" s="17">
        <f t="shared" si="16"/>
        <v>-0.15372522866666669</v>
      </c>
      <c r="AB33" s="17">
        <f t="shared" si="16"/>
        <v>-0.14841347180666667</v>
      </c>
      <c r="AC33" s="17">
        <f t="shared" si="16"/>
        <v>-0.14326106765246668</v>
      </c>
      <c r="AD33" s="17">
        <f t="shared" si="16"/>
        <v>-0.13826323562289269</v>
      </c>
      <c r="AE33" s="17">
        <f t="shared" si="16"/>
        <v>-0.1334153385542059</v>
      </c>
      <c r="AF33" s="17">
        <f t="shared" si="16"/>
        <v>-0.12871287839757972</v>
      </c>
      <c r="AG33" s="17">
        <f t="shared" si="16"/>
        <v>-0.12415149204565232</v>
      </c>
      <c r="AH33" s="17">
        <f t="shared" si="16"/>
        <v>-0.11972694728428278</v>
      </c>
      <c r="AI33" s="17">
        <f t="shared" si="16"/>
        <v>-4.2213762605231173E-2</v>
      </c>
      <c r="AJ33" s="17">
        <f t="shared" si="16"/>
        <v>-3.8429167908892406E-2</v>
      </c>
      <c r="AK33" s="17">
        <f t="shared" si="16"/>
        <v>-3.4758111053443813E-2</v>
      </c>
      <c r="AL33" s="17">
        <f t="shared" si="16"/>
        <v>-3.1197185903658685E-2</v>
      </c>
      <c r="AM33" s="17">
        <f t="shared" si="16"/>
        <v>-2.7743088508367097E-2</v>
      </c>
      <c r="AN33" s="17">
        <f t="shared" si="16"/>
        <v>-2.4392614034934274E-2</v>
      </c>
      <c r="AO33" s="17">
        <f t="shared" si="16"/>
        <v>-2.1142653795704437E-2</v>
      </c>
      <c r="AP33" s="17">
        <f t="shared" si="16"/>
        <v>-1.7990192363651479E-2</v>
      </c>
      <c r="AQ33" s="17">
        <f t="shared" si="16"/>
        <v>-1.4932304774560125E-2</v>
      </c>
      <c r="AR33" s="17">
        <f t="shared" si="16"/>
        <v>-1.1966153813141497E-2</v>
      </c>
      <c r="AS33" s="17">
        <f t="shared" si="16"/>
        <v>-9.08898738056544E-3</v>
      </c>
      <c r="AT33" s="17">
        <f t="shared" si="16"/>
        <v>-6.2981359409666517E-3</v>
      </c>
      <c r="AU33" s="17">
        <f t="shared" si="16"/>
        <v>5.4208240792490488E-2</v>
      </c>
      <c r="AV33" s="17">
        <f t="shared" si="16"/>
        <v>5.6615326902049103E-2</v>
      </c>
      <c r="AW33" s="17">
        <f t="shared" si="16"/>
        <v>5.8950200428320977E-2</v>
      </c>
      <c r="AX33" s="17">
        <f t="shared" si="16"/>
        <v>6.121502774880469E-2</v>
      </c>
      <c r="AY33" s="17">
        <f t="shared" si="16"/>
        <v>6.3411910249673881E-2</v>
      </c>
      <c r="AZ33" s="17">
        <f t="shared" si="16"/>
        <v>6.5542886275516993E-2</v>
      </c>
      <c r="BA33" s="17">
        <f t="shared" si="16"/>
        <v>6.7609933020584809E-2</v>
      </c>
      <c r="BB33" s="17">
        <f t="shared" si="16"/>
        <v>6.9614968363300597E-2</v>
      </c>
      <c r="BC33" s="17">
        <f t="shared" si="16"/>
        <v>7.1559852645734917E-2</v>
      </c>
      <c r="BD33" s="17">
        <f t="shared" si="16"/>
        <v>7.3446390399696207E-2</v>
      </c>
      <c r="BE33" s="17">
        <f t="shared" si="16"/>
        <v>7.5276332021038658E-2</v>
      </c>
      <c r="BF33" s="17">
        <f t="shared" si="16"/>
        <v>7.7051375393740837E-2</v>
      </c>
      <c r="BG33" s="17">
        <f t="shared" si="16"/>
        <v>0.12579061612178027</v>
      </c>
      <c r="BH33" s="17">
        <f t="shared" si="16"/>
        <v>0.12733228225351145</v>
      </c>
      <c r="BI33" s="17">
        <f t="shared" si="16"/>
        <v>0.12882769840129074</v>
      </c>
      <c r="BJ33" s="17">
        <f t="shared" si="16"/>
        <v>0.13027825206463664</v>
      </c>
      <c r="BK33" s="17">
        <f t="shared" si="16"/>
        <v>0.13168528911808217</v>
      </c>
      <c r="BL33" s="17">
        <f t="shared" si="16"/>
        <v>0.13305011505992431</v>
      </c>
      <c r="BM33" s="17">
        <f t="shared" si="16"/>
        <v>0.13437399622351121</v>
      </c>
      <c r="BN33" s="17">
        <f t="shared" si="16"/>
        <v>0.13565816095219047</v>
      </c>
      <c r="BO33" s="17">
        <f t="shared" si="16"/>
        <v>0.13690380073900937</v>
      </c>
      <c r="BP33" s="17">
        <f t="shared" si="16"/>
        <v>0.1381120713322237</v>
      </c>
      <c r="BQ33" s="17">
        <f t="shared" si="16"/>
        <v>0.13928409380764162</v>
      </c>
      <c r="BR33" s="17">
        <f t="shared" si="16"/>
        <v>0.14042095560879697</v>
      </c>
    </row>
    <row r="34" spans="3:70" outlineLevel="2" x14ac:dyDescent="0.2">
      <c r="C34" s="6" t="s">
        <v>72</v>
      </c>
      <c r="D34" s="6" t="s">
        <v>20</v>
      </c>
      <c r="G34" s="8">
        <f t="shared" ref="G34:J34" si="17">SUMIF($W$4:$BR$4,G$4,$W34:$BR34)</f>
        <v>0</v>
      </c>
      <c r="H34" s="8">
        <f t="shared" si="17"/>
        <v>0</v>
      </c>
      <c r="I34" s="8">
        <f t="shared" si="17"/>
        <v>0</v>
      </c>
      <c r="J34" s="8">
        <f t="shared" si="17"/>
        <v>0</v>
      </c>
      <c r="W34" s="18">
        <f>Calculations!W120</f>
        <v>0</v>
      </c>
      <c r="X34" s="18">
        <f>Calculations!X120</f>
        <v>0</v>
      </c>
      <c r="Y34" s="18">
        <f>Calculations!Y120</f>
        <v>0</v>
      </c>
      <c r="Z34" s="18">
        <f>Calculations!Z120</f>
        <v>0</v>
      </c>
      <c r="AA34" s="18">
        <f>Calculations!AA120</f>
        <v>0</v>
      </c>
      <c r="AB34" s="18">
        <f>Calculations!AB120</f>
        <v>0</v>
      </c>
      <c r="AC34" s="18">
        <f>Calculations!AC120</f>
        <v>0</v>
      </c>
      <c r="AD34" s="18">
        <f>Calculations!AD120</f>
        <v>0</v>
      </c>
      <c r="AE34" s="18">
        <f>Calculations!AE120</f>
        <v>0</v>
      </c>
      <c r="AF34" s="18">
        <f>Calculations!AF120</f>
        <v>0</v>
      </c>
      <c r="AG34" s="18">
        <f>Calculations!AG120</f>
        <v>0</v>
      </c>
      <c r="AH34" s="18">
        <f>Calculations!AH120</f>
        <v>0</v>
      </c>
      <c r="AI34" s="18">
        <f>Calculations!AI120</f>
        <v>0</v>
      </c>
      <c r="AJ34" s="18">
        <f>Calculations!AJ120</f>
        <v>0</v>
      </c>
      <c r="AK34" s="18">
        <f>Calculations!AK120</f>
        <v>0</v>
      </c>
      <c r="AL34" s="18">
        <f>Calculations!AL120</f>
        <v>0</v>
      </c>
      <c r="AM34" s="18">
        <f>Calculations!AM120</f>
        <v>0</v>
      </c>
      <c r="AN34" s="18">
        <f>Calculations!AN120</f>
        <v>0</v>
      </c>
      <c r="AO34" s="18">
        <f>Calculations!AO120</f>
        <v>0</v>
      </c>
      <c r="AP34" s="18">
        <f>Calculations!AP120</f>
        <v>0</v>
      </c>
      <c r="AQ34" s="18">
        <f>Calculations!AQ120</f>
        <v>0</v>
      </c>
      <c r="AR34" s="18">
        <f>Calculations!AR120</f>
        <v>0</v>
      </c>
      <c r="AS34" s="18">
        <f>Calculations!AS120</f>
        <v>0</v>
      </c>
      <c r="AT34" s="18">
        <f>Calculations!AT120</f>
        <v>0</v>
      </c>
      <c r="AU34" s="18">
        <f>Calculations!AU120</f>
        <v>0</v>
      </c>
      <c r="AV34" s="18">
        <f>Calculations!AV120</f>
        <v>0</v>
      </c>
      <c r="AW34" s="18">
        <f>Calculations!AW120</f>
        <v>0</v>
      </c>
      <c r="AX34" s="18">
        <f>Calculations!AX120</f>
        <v>0</v>
      </c>
      <c r="AY34" s="18">
        <f>Calculations!AY120</f>
        <v>0</v>
      </c>
      <c r="AZ34" s="18">
        <f>Calculations!AZ120</f>
        <v>0</v>
      </c>
      <c r="BA34" s="18">
        <f>Calculations!BA120</f>
        <v>0</v>
      </c>
      <c r="BB34" s="18">
        <f>Calculations!BB120</f>
        <v>0</v>
      </c>
      <c r="BC34" s="18">
        <f>Calculations!BC120</f>
        <v>0</v>
      </c>
      <c r="BD34" s="18">
        <f>Calculations!BD120</f>
        <v>0</v>
      </c>
      <c r="BE34" s="18">
        <f>Calculations!BE120</f>
        <v>0</v>
      </c>
      <c r="BF34" s="18">
        <f>Calculations!BF120</f>
        <v>0</v>
      </c>
      <c r="BG34" s="18">
        <f>Calculations!BG120</f>
        <v>0</v>
      </c>
      <c r="BH34" s="18">
        <f>Calculations!BH120</f>
        <v>0</v>
      </c>
      <c r="BI34" s="18">
        <f>Calculations!BI120</f>
        <v>0</v>
      </c>
      <c r="BJ34" s="18">
        <f>Calculations!BJ120</f>
        <v>0</v>
      </c>
      <c r="BK34" s="18">
        <f>Calculations!BK120</f>
        <v>0</v>
      </c>
      <c r="BL34" s="18">
        <f>Calculations!BL120</f>
        <v>0</v>
      </c>
      <c r="BM34" s="18">
        <f>Calculations!BM120</f>
        <v>0</v>
      </c>
      <c r="BN34" s="18">
        <f>Calculations!BN120</f>
        <v>0</v>
      </c>
      <c r="BO34" s="18">
        <f>Calculations!BO120</f>
        <v>0</v>
      </c>
      <c r="BP34" s="18">
        <f>Calculations!BP120</f>
        <v>0</v>
      </c>
      <c r="BQ34" s="18">
        <f>Calculations!BQ120</f>
        <v>0</v>
      </c>
      <c r="BR34" s="18">
        <f>Calculations!BR120</f>
        <v>0</v>
      </c>
    </row>
    <row r="35" spans="3:70" outlineLevel="2" x14ac:dyDescent="0.2">
      <c r="C35" s="21" t="s">
        <v>40</v>
      </c>
      <c r="D35" s="6" t="s">
        <v>20</v>
      </c>
      <c r="G35" s="15">
        <f>SUM(G32,G34)</f>
        <v>-13207.881950228102</v>
      </c>
      <c r="H35" s="15">
        <f t="shared" ref="H35:J35" si="18">SUM(H32,H34)</f>
        <v>-2311.2569541857156</v>
      </c>
      <c r="I35" s="15">
        <f t="shared" si="18"/>
        <v>7150.5219981685705</v>
      </c>
      <c r="J35" s="15">
        <f t="shared" si="18"/>
        <v>15616.74398390534</v>
      </c>
      <c r="W35" s="15">
        <f t="shared" ref="W35:BR35" si="19">SUM(W32,W34)</f>
        <v>-1325</v>
      </c>
      <c r="X35" s="15">
        <f t="shared" si="19"/>
        <v>-1280</v>
      </c>
      <c r="Y35" s="15">
        <f t="shared" si="19"/>
        <v>-1236.3499999999999</v>
      </c>
      <c r="Z35" s="15">
        <f t="shared" si="19"/>
        <v>-1194.0094999999999</v>
      </c>
      <c r="AA35" s="15">
        <f t="shared" si="19"/>
        <v>-1152.9392150000001</v>
      </c>
      <c r="AB35" s="15">
        <f t="shared" si="19"/>
        <v>-1113.1010385500001</v>
      </c>
      <c r="AC35" s="15">
        <f t="shared" si="19"/>
        <v>-1074.4580073935001</v>
      </c>
      <c r="AD35" s="15">
        <f t="shared" si="19"/>
        <v>-1036.9742671716951</v>
      </c>
      <c r="AE35" s="15">
        <f t="shared" si="19"/>
        <v>-1000.6150391565443</v>
      </c>
      <c r="AF35" s="15">
        <f t="shared" si="19"/>
        <v>-965.34658798184796</v>
      </c>
      <c r="AG35" s="15">
        <f t="shared" si="19"/>
        <v>-931.13619034239241</v>
      </c>
      <c r="AH35" s="15">
        <f t="shared" si="19"/>
        <v>-897.95210463212084</v>
      </c>
      <c r="AI35" s="15">
        <f t="shared" si="19"/>
        <v>-348.26354149315716</v>
      </c>
      <c r="AJ35" s="15">
        <f t="shared" si="19"/>
        <v>-317.04063524836238</v>
      </c>
      <c r="AK35" s="15">
        <f t="shared" si="19"/>
        <v>-286.75441619091146</v>
      </c>
      <c r="AL35" s="15">
        <f t="shared" si="19"/>
        <v>-257.37678370518415</v>
      </c>
      <c r="AM35" s="15">
        <f t="shared" si="19"/>
        <v>-228.88048019402856</v>
      </c>
      <c r="AN35" s="15">
        <f t="shared" si="19"/>
        <v>-201.23906578820777</v>
      </c>
      <c r="AO35" s="15">
        <f t="shared" si="19"/>
        <v>-174.42689381456159</v>
      </c>
      <c r="AP35" s="15">
        <f t="shared" si="19"/>
        <v>-148.4190870001247</v>
      </c>
      <c r="AQ35" s="15">
        <f t="shared" si="19"/>
        <v>-123.19151439012103</v>
      </c>
      <c r="AR35" s="15">
        <f t="shared" si="19"/>
        <v>-98.720768958417352</v>
      </c>
      <c r="AS35" s="15">
        <f t="shared" si="19"/>
        <v>-74.984145889664887</v>
      </c>
      <c r="AT35" s="15">
        <f t="shared" si="19"/>
        <v>-51.959621512974877</v>
      </c>
      <c r="AU35" s="15">
        <f t="shared" si="19"/>
        <v>487.87416713241441</v>
      </c>
      <c r="AV35" s="15">
        <f t="shared" si="19"/>
        <v>509.53794211844195</v>
      </c>
      <c r="AW35" s="15">
        <f t="shared" si="19"/>
        <v>530.55180385488882</v>
      </c>
      <c r="AX35" s="15">
        <f t="shared" si="19"/>
        <v>550.93524973924218</v>
      </c>
      <c r="AY35" s="15">
        <f t="shared" si="19"/>
        <v>570.70719224706488</v>
      </c>
      <c r="AZ35" s="15">
        <f t="shared" si="19"/>
        <v>589.88597647965298</v>
      </c>
      <c r="BA35" s="15">
        <f t="shared" si="19"/>
        <v>608.48939718526333</v>
      </c>
      <c r="BB35" s="15">
        <f t="shared" si="19"/>
        <v>626.53471526970543</v>
      </c>
      <c r="BC35" s="15">
        <f t="shared" si="19"/>
        <v>644.03867381161422</v>
      </c>
      <c r="BD35" s="15">
        <f t="shared" si="19"/>
        <v>661.01751359726586</v>
      </c>
      <c r="BE35" s="15">
        <f t="shared" si="19"/>
        <v>677.48698818934793</v>
      </c>
      <c r="BF35" s="15">
        <f t="shared" si="19"/>
        <v>693.46237854366757</v>
      </c>
      <c r="BG35" s="15">
        <f t="shared" si="19"/>
        <v>1226.4585071873576</v>
      </c>
      <c r="BH35" s="15">
        <f t="shared" si="19"/>
        <v>1241.4897519717367</v>
      </c>
      <c r="BI35" s="15">
        <f t="shared" si="19"/>
        <v>1256.0700594125847</v>
      </c>
      <c r="BJ35" s="15">
        <f t="shared" si="19"/>
        <v>1270.2129576302073</v>
      </c>
      <c r="BK35" s="15">
        <f t="shared" si="19"/>
        <v>1283.931568901301</v>
      </c>
      <c r="BL35" s="15">
        <f t="shared" si="19"/>
        <v>1297.2386218342619</v>
      </c>
      <c r="BM35" s="15">
        <f t="shared" si="19"/>
        <v>1310.1464631792342</v>
      </c>
      <c r="BN35" s="15">
        <f t="shared" si="19"/>
        <v>1322.667069283857</v>
      </c>
      <c r="BO35" s="15">
        <f t="shared" si="19"/>
        <v>1334.8120572053413</v>
      </c>
      <c r="BP35" s="15">
        <f t="shared" si="19"/>
        <v>1346.5926954891811</v>
      </c>
      <c r="BQ35" s="15">
        <f t="shared" si="19"/>
        <v>1358.0199146245056</v>
      </c>
      <c r="BR35" s="15">
        <f t="shared" si="19"/>
        <v>1369.1043171857705</v>
      </c>
    </row>
    <row r="36" spans="3:70" outlineLevel="2" x14ac:dyDescent="0.2">
      <c r="C36" s="6" t="s">
        <v>41</v>
      </c>
      <c r="D36" s="6" t="s">
        <v>20</v>
      </c>
      <c r="G36" s="8">
        <f t="shared" ref="G36:J36" si="20">SUMIF($W$4:$BR$4,G$4,$W36:$BR36)</f>
        <v>2509.497570543339</v>
      </c>
      <c r="H36" s="8">
        <f t="shared" si="20"/>
        <v>439.13882129528599</v>
      </c>
      <c r="I36" s="8">
        <f t="shared" si="20"/>
        <v>-1358.5991796520282</v>
      </c>
      <c r="J36" s="8">
        <f t="shared" si="20"/>
        <v>-2967.1813569420151</v>
      </c>
      <c r="W36" s="18">
        <f>Calculations!W131</f>
        <v>251.75</v>
      </c>
      <c r="X36" s="18">
        <f>Calculations!X131</f>
        <v>243.2</v>
      </c>
      <c r="Y36" s="18">
        <f>Calculations!Y131</f>
        <v>234.90649999999999</v>
      </c>
      <c r="Z36" s="18">
        <f>Calculations!Z131</f>
        <v>226.86180499999998</v>
      </c>
      <c r="AA36" s="18">
        <f>Calculations!AA131</f>
        <v>219.05845085000001</v>
      </c>
      <c r="AB36" s="18">
        <f>Calculations!AB131</f>
        <v>211.48919732450003</v>
      </c>
      <c r="AC36" s="18">
        <f>Calculations!AC131</f>
        <v>204.14702140476501</v>
      </c>
      <c r="AD36" s="18">
        <f>Calculations!AD131</f>
        <v>197.02511076262209</v>
      </c>
      <c r="AE36" s="18">
        <f>Calculations!AE131</f>
        <v>190.11685743974343</v>
      </c>
      <c r="AF36" s="18">
        <f>Calculations!AF131</f>
        <v>183.41585171655112</v>
      </c>
      <c r="AG36" s="18">
        <f>Calculations!AG131</f>
        <v>176.91587616505456</v>
      </c>
      <c r="AH36" s="18">
        <f>Calculations!AH131</f>
        <v>170.61089988010295</v>
      </c>
      <c r="AI36" s="18">
        <f>Calculations!AI131</f>
        <v>66.170072883699859</v>
      </c>
      <c r="AJ36" s="18">
        <f>Calculations!AJ131</f>
        <v>60.237720697188855</v>
      </c>
      <c r="AK36" s="18">
        <f>Calculations!AK131</f>
        <v>54.483339076273175</v>
      </c>
      <c r="AL36" s="18">
        <f>Calculations!AL131</f>
        <v>48.901588903984987</v>
      </c>
      <c r="AM36" s="18">
        <f>Calculations!AM131</f>
        <v>43.487291236865431</v>
      </c>
      <c r="AN36" s="18">
        <f>Calculations!AN131</f>
        <v>38.23542249975948</v>
      </c>
      <c r="AO36" s="18">
        <f>Calculations!AO131</f>
        <v>33.141109824766701</v>
      </c>
      <c r="AP36" s="18">
        <f>Calculations!AP131</f>
        <v>28.199626530023693</v>
      </c>
      <c r="AQ36" s="18">
        <f>Calculations!AQ131</f>
        <v>23.406387734122994</v>
      </c>
      <c r="AR36" s="18">
        <f>Calculations!AR131</f>
        <v>18.756946102099299</v>
      </c>
      <c r="AS36" s="18">
        <f>Calculations!AS131</f>
        <v>14.246987719036328</v>
      </c>
      <c r="AT36" s="18">
        <f>Calculations!AT131</f>
        <v>9.8723280874652275</v>
      </c>
      <c r="AU36" s="18">
        <f>Calculations!AU131</f>
        <v>-92.696091755158733</v>
      </c>
      <c r="AV36" s="18">
        <f>Calculations!AV131</f>
        <v>-96.812209002503977</v>
      </c>
      <c r="AW36" s="18">
        <f>Calculations!AW131</f>
        <v>-100.80484273242888</v>
      </c>
      <c r="AX36" s="18">
        <f>Calculations!AX131</f>
        <v>-104.67769745045601</v>
      </c>
      <c r="AY36" s="18">
        <f>Calculations!AY131</f>
        <v>-108.43436652694233</v>
      </c>
      <c r="AZ36" s="18">
        <f>Calculations!AZ131</f>
        <v>-112.07833553113407</v>
      </c>
      <c r="BA36" s="18">
        <f>Calculations!BA131</f>
        <v>-115.61298546520004</v>
      </c>
      <c r="BB36" s="18">
        <f>Calculations!BB131</f>
        <v>-119.04159590124404</v>
      </c>
      <c r="BC36" s="18">
        <f>Calculations!BC131</f>
        <v>-122.36734802420671</v>
      </c>
      <c r="BD36" s="18">
        <f>Calculations!BD131</f>
        <v>-125.59332758348052</v>
      </c>
      <c r="BE36" s="18">
        <f>Calculations!BE131</f>
        <v>-128.7225277559761</v>
      </c>
      <c r="BF36" s="18">
        <f>Calculations!BF131</f>
        <v>-131.75785192329684</v>
      </c>
      <c r="BG36" s="18">
        <f>Calculations!BG131</f>
        <v>-233.02711636559795</v>
      </c>
      <c r="BH36" s="18">
        <f>Calculations!BH131</f>
        <v>-235.88305287462998</v>
      </c>
      <c r="BI36" s="18">
        <f>Calculations!BI131</f>
        <v>-238.65331128839108</v>
      </c>
      <c r="BJ36" s="18">
        <f>Calculations!BJ131</f>
        <v>-241.34046194973939</v>
      </c>
      <c r="BK36" s="18">
        <f>Calculations!BK131</f>
        <v>-243.9469980912472</v>
      </c>
      <c r="BL36" s="18">
        <f>Calculations!BL131</f>
        <v>-246.47533814850976</v>
      </c>
      <c r="BM36" s="18">
        <f>Calculations!BM131</f>
        <v>-248.9278280040545</v>
      </c>
      <c r="BN36" s="18">
        <f>Calculations!BN131</f>
        <v>-251.30674316393285</v>
      </c>
      <c r="BO36" s="18">
        <f>Calculations!BO131</f>
        <v>-253.61429086901484</v>
      </c>
      <c r="BP36" s="18">
        <f>Calculations!BP131</f>
        <v>-255.85261214294442</v>
      </c>
      <c r="BQ36" s="18">
        <f>Calculations!BQ131</f>
        <v>-258.02378377865608</v>
      </c>
      <c r="BR36" s="18">
        <f>Calculations!BR131</f>
        <v>-260.12982026529642</v>
      </c>
    </row>
    <row r="37" spans="3:70" outlineLevel="2" x14ac:dyDescent="0.2">
      <c r="C37" s="21" t="s">
        <v>42</v>
      </c>
      <c r="D37" s="6" t="s">
        <v>20</v>
      </c>
      <c r="G37" s="15">
        <f>SUM(G35:G36)</f>
        <v>-10698.384379684763</v>
      </c>
      <c r="H37" s="15">
        <f t="shared" ref="H37:J37" si="21">SUM(H35:H36)</f>
        <v>-1872.1181328904295</v>
      </c>
      <c r="I37" s="15">
        <f t="shared" si="21"/>
        <v>5791.9228185165421</v>
      </c>
      <c r="J37" s="15">
        <f t="shared" si="21"/>
        <v>12649.562626963325</v>
      </c>
      <c r="W37" s="15">
        <f t="shared" ref="W37:BR37" si="22">SUM(W35:W36)</f>
        <v>-1073.25</v>
      </c>
      <c r="X37" s="15">
        <f t="shared" si="22"/>
        <v>-1036.8</v>
      </c>
      <c r="Y37" s="15">
        <f t="shared" si="22"/>
        <v>-1001.4434999999999</v>
      </c>
      <c r="Z37" s="15">
        <f t="shared" si="22"/>
        <v>-967.14769499999989</v>
      </c>
      <c r="AA37" s="15">
        <f t="shared" si="22"/>
        <v>-933.88076415000012</v>
      </c>
      <c r="AB37" s="15">
        <f t="shared" si="22"/>
        <v>-901.61184122550003</v>
      </c>
      <c r="AC37" s="15">
        <f t="shared" si="22"/>
        <v>-870.31098598873507</v>
      </c>
      <c r="AD37" s="15">
        <f t="shared" si="22"/>
        <v>-839.94915640907311</v>
      </c>
      <c r="AE37" s="15">
        <f t="shared" si="22"/>
        <v>-810.4981817168009</v>
      </c>
      <c r="AF37" s="15">
        <f t="shared" si="22"/>
        <v>-781.9307362652969</v>
      </c>
      <c r="AG37" s="15">
        <f t="shared" si="22"/>
        <v>-754.22031417733785</v>
      </c>
      <c r="AH37" s="15">
        <f t="shared" si="22"/>
        <v>-727.34120475201792</v>
      </c>
      <c r="AI37" s="15">
        <f t="shared" si="22"/>
        <v>-282.09346860945732</v>
      </c>
      <c r="AJ37" s="15">
        <f t="shared" si="22"/>
        <v>-256.8029145511735</v>
      </c>
      <c r="AK37" s="15">
        <f t="shared" si="22"/>
        <v>-232.27107711463827</v>
      </c>
      <c r="AL37" s="15">
        <f t="shared" si="22"/>
        <v>-208.47519480119917</v>
      </c>
      <c r="AM37" s="15">
        <f t="shared" si="22"/>
        <v>-185.39318895716315</v>
      </c>
      <c r="AN37" s="15">
        <f t="shared" si="22"/>
        <v>-163.0036432884483</v>
      </c>
      <c r="AO37" s="15">
        <f t="shared" si="22"/>
        <v>-141.28578398979488</v>
      </c>
      <c r="AP37" s="15">
        <f t="shared" si="22"/>
        <v>-120.21946047010101</v>
      </c>
      <c r="AQ37" s="15">
        <f t="shared" si="22"/>
        <v>-99.785126655998027</v>
      </c>
      <c r="AR37" s="15">
        <f t="shared" si="22"/>
        <v>-79.963822856318046</v>
      </c>
      <c r="AS37" s="15">
        <f t="shared" si="22"/>
        <v>-60.737158170628561</v>
      </c>
      <c r="AT37" s="15">
        <f t="shared" si="22"/>
        <v>-42.08729342550965</v>
      </c>
      <c r="AU37" s="15">
        <f t="shared" si="22"/>
        <v>395.17807537725571</v>
      </c>
      <c r="AV37" s="15">
        <f t="shared" si="22"/>
        <v>412.72573311593794</v>
      </c>
      <c r="AW37" s="15">
        <f t="shared" si="22"/>
        <v>429.74696112245994</v>
      </c>
      <c r="AX37" s="15">
        <f t="shared" si="22"/>
        <v>446.2575522887862</v>
      </c>
      <c r="AY37" s="15">
        <f t="shared" si="22"/>
        <v>462.27282572012257</v>
      </c>
      <c r="AZ37" s="15">
        <f t="shared" si="22"/>
        <v>477.80764094851889</v>
      </c>
      <c r="BA37" s="15">
        <f t="shared" si="22"/>
        <v>492.87641172006329</v>
      </c>
      <c r="BB37" s="15">
        <f t="shared" si="22"/>
        <v>507.49311936846141</v>
      </c>
      <c r="BC37" s="15">
        <f t="shared" si="22"/>
        <v>521.67132578740757</v>
      </c>
      <c r="BD37" s="15">
        <f t="shared" si="22"/>
        <v>535.4241860137854</v>
      </c>
      <c r="BE37" s="15">
        <f t="shared" si="22"/>
        <v>548.76446043337182</v>
      </c>
      <c r="BF37" s="15">
        <f t="shared" si="22"/>
        <v>561.70452662037076</v>
      </c>
      <c r="BG37" s="15">
        <f t="shared" si="22"/>
        <v>993.43139082175958</v>
      </c>
      <c r="BH37" s="15">
        <f t="shared" si="22"/>
        <v>1005.6066990971067</v>
      </c>
      <c r="BI37" s="15">
        <f t="shared" si="22"/>
        <v>1017.4167481241936</v>
      </c>
      <c r="BJ37" s="15">
        <f t="shared" si="22"/>
        <v>1028.8724956804679</v>
      </c>
      <c r="BK37" s="15">
        <f t="shared" si="22"/>
        <v>1039.9845708100538</v>
      </c>
      <c r="BL37" s="15">
        <f t="shared" si="22"/>
        <v>1050.7632836857522</v>
      </c>
      <c r="BM37" s="15">
        <f t="shared" si="22"/>
        <v>1061.2186351751798</v>
      </c>
      <c r="BN37" s="15">
        <f t="shared" si="22"/>
        <v>1071.3603261199241</v>
      </c>
      <c r="BO37" s="15">
        <f t="shared" si="22"/>
        <v>1081.1977663363264</v>
      </c>
      <c r="BP37" s="15">
        <f t="shared" si="22"/>
        <v>1090.7400833462366</v>
      </c>
      <c r="BQ37" s="15">
        <f t="shared" si="22"/>
        <v>1099.9961308458496</v>
      </c>
      <c r="BR37" s="15">
        <f t="shared" si="22"/>
        <v>1108.9744969204739</v>
      </c>
    </row>
    <row r="38" spans="3:70" outlineLevel="2" x14ac:dyDescent="0.2"/>
    <row r="39" spans="3:70" s="20" customFormat="1" outlineLevel="1" x14ac:dyDescent="0.2">
      <c r="C39" s="20" t="s">
        <v>43</v>
      </c>
    </row>
    <row r="40" spans="3:70" outlineLevel="2" x14ac:dyDescent="0.2"/>
    <row r="41" spans="3:70" outlineLevel="2" x14ac:dyDescent="0.2">
      <c r="C41" s="6" t="s">
        <v>44</v>
      </c>
      <c r="D41" s="6" t="s">
        <v>20</v>
      </c>
      <c r="G41" s="8">
        <f>INDEX($W41:$BR41,MATCH(G$6,$W$6:$BR$6,0))</f>
        <v>34692.118049771903</v>
      </c>
      <c r="H41" s="8">
        <f t="shared" ref="H41:J44" si="23">INDEX($W41:$BR41,MATCH(H$6,$W$6:$BR$6,0))</f>
        <v>24070.861095586188</v>
      </c>
      <c r="I41" s="8">
        <f t="shared" si="23"/>
        <v>16701.38309375475</v>
      </c>
      <c r="J41" s="8">
        <f t="shared" si="23"/>
        <v>11588.127077660087</v>
      </c>
      <c r="W41" s="18">
        <f>Calculations!W82</f>
        <v>48500</v>
      </c>
      <c r="X41" s="18">
        <f>Calculations!X82</f>
        <v>47045</v>
      </c>
      <c r="Y41" s="18">
        <f>Calculations!Y82</f>
        <v>45633.65</v>
      </c>
      <c r="Z41" s="18">
        <f>Calculations!Z82</f>
        <v>44264.640500000001</v>
      </c>
      <c r="AA41" s="18">
        <f>Calculations!AA82</f>
        <v>42936.701285000003</v>
      </c>
      <c r="AB41" s="18">
        <f>Calculations!AB82</f>
        <v>41648.600246450005</v>
      </c>
      <c r="AC41" s="18">
        <f>Calculations!AC82</f>
        <v>40399.142239056506</v>
      </c>
      <c r="AD41" s="18">
        <f>Calculations!AD82</f>
        <v>39187.16797188481</v>
      </c>
      <c r="AE41" s="18">
        <f>Calculations!AE82</f>
        <v>38011.552932728264</v>
      </c>
      <c r="AF41" s="18">
        <f>Calculations!AF82</f>
        <v>36871.206344746417</v>
      </c>
      <c r="AG41" s="18">
        <f>Calculations!AG82</f>
        <v>35765.070154404028</v>
      </c>
      <c r="AH41" s="18">
        <f>Calculations!AH82</f>
        <v>34692.118049771903</v>
      </c>
      <c r="AI41" s="18">
        <f>Calculations!AI82</f>
        <v>33651.354508278746</v>
      </c>
      <c r="AJ41" s="18">
        <f>Calculations!AJ82</f>
        <v>32641.813873030384</v>
      </c>
      <c r="AK41" s="18">
        <f>Calculations!AK82</f>
        <v>31662.559456839474</v>
      </c>
      <c r="AL41" s="18">
        <f>Calculations!AL82</f>
        <v>30712.682673134288</v>
      </c>
      <c r="AM41" s="18">
        <f>Calculations!AM82</f>
        <v>29791.30219294026</v>
      </c>
      <c r="AN41" s="18">
        <f>Calculations!AN82</f>
        <v>28897.563127152054</v>
      </c>
      <c r="AO41" s="18">
        <f>Calculations!AO82</f>
        <v>28030.636233337493</v>
      </c>
      <c r="AP41" s="18">
        <f>Calculations!AP82</f>
        <v>27189.717146337367</v>
      </c>
      <c r="AQ41" s="18">
        <f>Calculations!AQ82</f>
        <v>26374.025631947246</v>
      </c>
      <c r="AR41" s="18">
        <f>Calculations!AR82</f>
        <v>25582.804862988829</v>
      </c>
      <c r="AS41" s="18">
        <f>Calculations!AS82</f>
        <v>24815.320717099163</v>
      </c>
      <c r="AT41" s="18">
        <f>Calculations!AT82</f>
        <v>24070.861095586188</v>
      </c>
      <c r="AU41" s="18">
        <f>Calculations!AU82</f>
        <v>23348.735262718601</v>
      </c>
      <c r="AV41" s="18">
        <f>Calculations!AV82</f>
        <v>22648.273204837042</v>
      </c>
      <c r="AW41" s="18">
        <f>Calculations!AW82</f>
        <v>21968.825008691929</v>
      </c>
      <c r="AX41" s="18">
        <f>Calculations!AX82</f>
        <v>21309.760258431172</v>
      </c>
      <c r="AY41" s="18">
        <f>Calculations!AY82</f>
        <v>20670.467450678236</v>
      </c>
      <c r="AZ41" s="18">
        <f>Calculations!AZ82</f>
        <v>20050.35342715789</v>
      </c>
      <c r="BA41" s="18">
        <f>Calculations!BA82</f>
        <v>19448.842824343152</v>
      </c>
      <c r="BB41" s="18">
        <f>Calculations!BB82</f>
        <v>18865.377539612859</v>
      </c>
      <c r="BC41" s="18">
        <f>Calculations!BC82</f>
        <v>18299.416213424473</v>
      </c>
      <c r="BD41" s="18">
        <f>Calculations!BD82</f>
        <v>17750.433727021737</v>
      </c>
      <c r="BE41" s="18">
        <f>Calculations!BE82</f>
        <v>17217.920715211083</v>
      </c>
      <c r="BF41" s="18">
        <f>Calculations!BF82</f>
        <v>16701.38309375475</v>
      </c>
      <c r="BG41" s="18">
        <f>Calculations!BG82</f>
        <v>16200.341600942107</v>
      </c>
      <c r="BH41" s="18">
        <f>Calculations!BH82</f>
        <v>15714.331352913843</v>
      </c>
      <c r="BI41" s="18">
        <f>Calculations!BI82</f>
        <v>15242.901412326428</v>
      </c>
      <c r="BJ41" s="18">
        <f>Calculations!BJ82</f>
        <v>14785.614369956635</v>
      </c>
      <c r="BK41" s="18">
        <f>Calculations!BK82</f>
        <v>14342.045938857935</v>
      </c>
      <c r="BL41" s="18">
        <f>Calculations!BL82</f>
        <v>13911.784560692196</v>
      </c>
      <c r="BM41" s="18">
        <f>Calculations!BM82</f>
        <v>13494.43102387143</v>
      </c>
      <c r="BN41" s="18">
        <f>Calculations!BN82</f>
        <v>13089.598093155288</v>
      </c>
      <c r="BO41" s="18">
        <f>Calculations!BO82</f>
        <v>12696.910150360629</v>
      </c>
      <c r="BP41" s="18">
        <f>Calculations!BP82</f>
        <v>12316.002845849811</v>
      </c>
      <c r="BQ41" s="18">
        <f>Calculations!BQ82</f>
        <v>11946.522760474316</v>
      </c>
      <c r="BR41" s="18">
        <f>Calculations!BR82</f>
        <v>11588.127077660087</v>
      </c>
    </row>
    <row r="42" spans="3:70" outlineLevel="2" x14ac:dyDescent="0.2"/>
    <row r="43" spans="3:70" outlineLevel="2" x14ac:dyDescent="0.2">
      <c r="C43" s="6" t="s">
        <v>45</v>
      </c>
      <c r="D43" s="6" t="s">
        <v>20</v>
      </c>
      <c r="G43" s="8">
        <f>INDEX($W43:$BR43,MATCH(G$6,$W$6:$BR$6,0))</f>
        <v>7500</v>
      </c>
      <c r="H43" s="8">
        <f t="shared" si="23"/>
        <v>8250</v>
      </c>
      <c r="I43" s="8">
        <f t="shared" si="23"/>
        <v>9000</v>
      </c>
      <c r="J43" s="8">
        <f t="shared" si="23"/>
        <v>9750</v>
      </c>
      <c r="W43" s="18">
        <f>Calculations!W93</f>
        <v>7500</v>
      </c>
      <c r="X43" s="18">
        <f>Calculations!X93</f>
        <v>7500</v>
      </c>
      <c r="Y43" s="18">
        <f>Calculations!Y93</f>
        <v>7500</v>
      </c>
      <c r="Z43" s="18">
        <f>Calculations!Z93</f>
        <v>7500</v>
      </c>
      <c r="AA43" s="18">
        <f>Calculations!AA93</f>
        <v>7500</v>
      </c>
      <c r="AB43" s="18">
        <f>Calculations!AB93</f>
        <v>7500</v>
      </c>
      <c r="AC43" s="18">
        <f>Calculations!AC93</f>
        <v>7500</v>
      </c>
      <c r="AD43" s="18">
        <f>Calculations!AD93</f>
        <v>7500</v>
      </c>
      <c r="AE43" s="18">
        <f>Calculations!AE93</f>
        <v>7500</v>
      </c>
      <c r="AF43" s="18">
        <f>Calculations!AF93</f>
        <v>7500</v>
      </c>
      <c r="AG43" s="18">
        <f>Calculations!AG93</f>
        <v>7500</v>
      </c>
      <c r="AH43" s="18">
        <f>Calculations!AH93</f>
        <v>7500</v>
      </c>
      <c r="AI43" s="18">
        <f>Calculations!AI93</f>
        <v>8250</v>
      </c>
      <c r="AJ43" s="18">
        <f>Calculations!AJ93</f>
        <v>8250</v>
      </c>
      <c r="AK43" s="18">
        <f>Calculations!AK93</f>
        <v>8250</v>
      </c>
      <c r="AL43" s="18">
        <f>Calculations!AL93</f>
        <v>8250</v>
      </c>
      <c r="AM43" s="18">
        <f>Calculations!AM93</f>
        <v>8250</v>
      </c>
      <c r="AN43" s="18">
        <f>Calculations!AN93</f>
        <v>8250</v>
      </c>
      <c r="AO43" s="18">
        <f>Calculations!AO93</f>
        <v>8250</v>
      </c>
      <c r="AP43" s="18">
        <f>Calculations!AP93</f>
        <v>8250</v>
      </c>
      <c r="AQ43" s="18">
        <f>Calculations!AQ93</f>
        <v>8250</v>
      </c>
      <c r="AR43" s="18">
        <f>Calculations!AR93</f>
        <v>8250</v>
      </c>
      <c r="AS43" s="18">
        <f>Calculations!AS93</f>
        <v>8250</v>
      </c>
      <c r="AT43" s="18">
        <f>Calculations!AT93</f>
        <v>8250</v>
      </c>
      <c r="AU43" s="18">
        <f>Calculations!AU93</f>
        <v>9000</v>
      </c>
      <c r="AV43" s="18">
        <f>Calculations!AV93</f>
        <v>9000</v>
      </c>
      <c r="AW43" s="18">
        <f>Calculations!AW93</f>
        <v>9000</v>
      </c>
      <c r="AX43" s="18">
        <f>Calculations!AX93</f>
        <v>9000</v>
      </c>
      <c r="AY43" s="18">
        <f>Calculations!AY93</f>
        <v>9000</v>
      </c>
      <c r="AZ43" s="18">
        <f>Calculations!AZ93</f>
        <v>9000</v>
      </c>
      <c r="BA43" s="18">
        <f>Calculations!BA93</f>
        <v>9000</v>
      </c>
      <c r="BB43" s="18">
        <f>Calculations!BB93</f>
        <v>9000</v>
      </c>
      <c r="BC43" s="18">
        <f>Calculations!BC93</f>
        <v>9000</v>
      </c>
      <c r="BD43" s="18">
        <f>Calculations!BD93</f>
        <v>9000</v>
      </c>
      <c r="BE43" s="18">
        <f>Calculations!BE93</f>
        <v>9000</v>
      </c>
      <c r="BF43" s="18">
        <f>Calculations!BF93</f>
        <v>9000</v>
      </c>
      <c r="BG43" s="18">
        <f>Calculations!BG93</f>
        <v>9750</v>
      </c>
      <c r="BH43" s="18">
        <f>Calculations!BH93</f>
        <v>9750</v>
      </c>
      <c r="BI43" s="18">
        <f>Calculations!BI93</f>
        <v>9750</v>
      </c>
      <c r="BJ43" s="18">
        <f>Calculations!BJ93</f>
        <v>9750</v>
      </c>
      <c r="BK43" s="18">
        <f>Calculations!BK93</f>
        <v>9750</v>
      </c>
      <c r="BL43" s="18">
        <f>Calculations!BL93</f>
        <v>9750</v>
      </c>
      <c r="BM43" s="18">
        <f>Calculations!BM93</f>
        <v>9750</v>
      </c>
      <c r="BN43" s="18">
        <f>Calculations!BN93</f>
        <v>9750</v>
      </c>
      <c r="BO43" s="18">
        <f>Calculations!BO93</f>
        <v>9750</v>
      </c>
      <c r="BP43" s="18">
        <f>Calculations!BP93</f>
        <v>9750</v>
      </c>
      <c r="BQ43" s="18">
        <f>Calculations!BQ93</f>
        <v>9750</v>
      </c>
      <c r="BR43" s="18">
        <f>Calculations!BR93</f>
        <v>9750</v>
      </c>
    </row>
    <row r="44" spans="3:70" outlineLevel="2" x14ac:dyDescent="0.2">
      <c r="C44" s="6" t="s">
        <v>46</v>
      </c>
      <c r="D44" s="6" t="s">
        <v>20</v>
      </c>
      <c r="G44" s="8">
        <f>INDEX($W44:$BR44,MATCH(G$6,$W$6:$BR$6,0))</f>
        <v>-1988.3078793967118</v>
      </c>
      <c r="H44" s="8">
        <f t="shared" si="23"/>
        <v>6439.9502277948932</v>
      </c>
      <c r="I44" s="8">
        <f t="shared" si="23"/>
        <v>19270.916138148248</v>
      </c>
      <c r="J44" s="8">
        <f t="shared" si="23"/>
        <v>36696.670765377239</v>
      </c>
      <c r="W44" s="18">
        <f>W71</f>
        <v>-9874.125</v>
      </c>
      <c r="X44" s="18">
        <f t="shared" ref="X44:BR44" si="24">X71</f>
        <v>-5789.15</v>
      </c>
      <c r="Y44" s="18">
        <f t="shared" si="24"/>
        <v>-5375.0967499999997</v>
      </c>
      <c r="Z44" s="18">
        <f t="shared" si="24"/>
        <v>-4969.2125974999999</v>
      </c>
      <c r="AA44" s="18">
        <f t="shared" si="24"/>
        <v>-4571.2524695749999</v>
      </c>
      <c r="AB44" s="18">
        <f t="shared" si="24"/>
        <v>-4180.9786454877494</v>
      </c>
      <c r="AC44" s="18">
        <f t="shared" si="24"/>
        <v>-3798.1605361231168</v>
      </c>
      <c r="AD44" s="18">
        <f t="shared" si="24"/>
        <v>-3422.5744700394234</v>
      </c>
      <c r="AE44" s="18">
        <f t="shared" si="24"/>
        <v>-3054.0034859382408</v>
      </c>
      <c r="AF44" s="18">
        <f t="shared" si="24"/>
        <v>-2692.2371313600934</v>
      </c>
      <c r="AG44" s="18">
        <f t="shared" si="24"/>
        <v>-2337.0712674192905</v>
      </c>
      <c r="AH44" s="18">
        <f t="shared" si="24"/>
        <v>-1988.3078793967118</v>
      </c>
      <c r="AI44" s="18">
        <f t="shared" si="24"/>
        <v>-1694.9173930148104</v>
      </c>
      <c r="AJ44" s="18">
        <f t="shared" si="24"/>
        <v>-822.96349622436605</v>
      </c>
      <c r="AK44" s="18">
        <f t="shared" si="24"/>
        <v>-73.102966337635053</v>
      </c>
      <c r="AL44" s="18">
        <f t="shared" si="24"/>
        <v>671.08949765249406</v>
      </c>
      <c r="AM44" s="18">
        <f t="shared" si="24"/>
        <v>1409.7839377229193</v>
      </c>
      <c r="AN44" s="18">
        <f t="shared" si="24"/>
        <v>2143.1452945912315</v>
      </c>
      <c r="AO44" s="18">
        <f t="shared" si="24"/>
        <v>2871.3335607534946</v>
      </c>
      <c r="AP44" s="18">
        <f t="shared" si="24"/>
        <v>3594.5039289308897</v>
      </c>
      <c r="AQ44" s="18">
        <f t="shared" si="24"/>
        <v>4312.8069360629634</v>
      </c>
      <c r="AR44" s="18">
        <f t="shared" si="24"/>
        <v>5026.3886029810747</v>
      </c>
      <c r="AS44" s="18">
        <f t="shared" si="24"/>
        <v>5735.3905698916424</v>
      </c>
      <c r="AT44" s="18">
        <f t="shared" si="24"/>
        <v>6439.9502277948932</v>
      </c>
      <c r="AU44" s="18">
        <f t="shared" si="24"/>
        <v>7091.0383459610466</v>
      </c>
      <c r="AV44" s="18">
        <f t="shared" si="24"/>
        <v>8322.534195582215</v>
      </c>
      <c r="AW44" s="18">
        <f t="shared" si="24"/>
        <v>9433.7256697147495</v>
      </c>
      <c r="AX44" s="18">
        <f t="shared" si="24"/>
        <v>10540.984399623307</v>
      </c>
      <c r="AY44" s="18">
        <f t="shared" si="24"/>
        <v>11644.428367634608</v>
      </c>
      <c r="AZ44" s="18">
        <f t="shared" si="24"/>
        <v>12744.172016605569</v>
      </c>
      <c r="BA44" s="18">
        <f t="shared" si="24"/>
        <v>13840.326356107402</v>
      </c>
      <c r="BB44" s="18">
        <f t="shared" si="24"/>
        <v>14932.999065424179</v>
      </c>
      <c r="BC44" s="18">
        <f t="shared" si="24"/>
        <v>16022.294593461454</v>
      </c>
      <c r="BD44" s="18">
        <f t="shared" si="24"/>
        <v>17108.314255657609</v>
      </c>
      <c r="BE44" s="18">
        <f t="shared" si="24"/>
        <v>18191.156327987883</v>
      </c>
      <c r="BF44" s="18">
        <f t="shared" si="24"/>
        <v>19270.916138148248</v>
      </c>
      <c r="BG44" s="18">
        <f t="shared" si="24"/>
        <v>20298.523654003802</v>
      </c>
      <c r="BH44" s="18">
        <f t="shared" si="24"/>
        <v>21907.818569383689</v>
      </c>
      <c r="BI44" s="18">
        <f t="shared" si="24"/>
        <v>23398.050387302181</v>
      </c>
      <c r="BJ44" s="18">
        <f t="shared" si="24"/>
        <v>24885.553500683116</v>
      </c>
      <c r="BK44" s="18">
        <f t="shared" si="24"/>
        <v>26370.409770662623</v>
      </c>
      <c r="BL44" s="18">
        <f t="shared" si="24"/>
        <v>27852.698602542747</v>
      </c>
      <c r="BM44" s="18">
        <f t="shared" si="24"/>
        <v>29332.497019466464</v>
      </c>
      <c r="BN44" s="18">
        <f t="shared" si="24"/>
        <v>30809.87973388247</v>
      </c>
      <c r="BO44" s="18">
        <f t="shared" si="24"/>
        <v>32284.919216865997</v>
      </c>
      <c r="BP44" s="18">
        <f t="shared" si="24"/>
        <v>33757.685765360016</v>
      </c>
      <c r="BQ44" s="18">
        <f t="shared" si="24"/>
        <v>35228.247567399216</v>
      </c>
      <c r="BR44" s="18">
        <f t="shared" si="24"/>
        <v>36696.670765377239</v>
      </c>
    </row>
    <row r="45" spans="3:70" outlineLevel="2" x14ac:dyDescent="0.2">
      <c r="C45" s="6" t="s">
        <v>47</v>
      </c>
      <c r="D45" s="6" t="s">
        <v>20</v>
      </c>
      <c r="G45" s="15">
        <f t="shared" ref="G45:J45" si="25">SUM(G43:G44)</f>
        <v>5511.6921206032885</v>
      </c>
      <c r="H45" s="15">
        <f t="shared" si="25"/>
        <v>14689.950227794892</v>
      </c>
      <c r="I45" s="15">
        <f t="shared" si="25"/>
        <v>28270.916138148248</v>
      </c>
      <c r="J45" s="15">
        <f t="shared" si="25"/>
        <v>46446.670765377239</v>
      </c>
      <c r="W45" s="15">
        <f t="shared" ref="W45:BR45" si="26">SUM(W43:W44)</f>
        <v>-2374.125</v>
      </c>
      <c r="X45" s="15">
        <f t="shared" si="26"/>
        <v>1710.8500000000004</v>
      </c>
      <c r="Y45" s="15">
        <f t="shared" si="26"/>
        <v>2124.9032500000003</v>
      </c>
      <c r="Z45" s="15">
        <f t="shared" si="26"/>
        <v>2530.7874025000001</v>
      </c>
      <c r="AA45" s="15">
        <f t="shared" si="26"/>
        <v>2928.7475304250001</v>
      </c>
      <c r="AB45" s="15">
        <f t="shared" si="26"/>
        <v>3319.0213545122506</v>
      </c>
      <c r="AC45" s="15">
        <f t="shared" si="26"/>
        <v>3701.8394638768832</v>
      </c>
      <c r="AD45" s="15">
        <f t="shared" si="26"/>
        <v>4077.4255299605766</v>
      </c>
      <c r="AE45" s="15">
        <f t="shared" si="26"/>
        <v>4445.9965140617587</v>
      </c>
      <c r="AF45" s="15">
        <f t="shared" si="26"/>
        <v>4807.7628686399066</v>
      </c>
      <c r="AG45" s="15">
        <f t="shared" si="26"/>
        <v>5162.928732580709</v>
      </c>
      <c r="AH45" s="15">
        <f t="shared" si="26"/>
        <v>5511.6921206032885</v>
      </c>
      <c r="AI45" s="15">
        <f t="shared" si="26"/>
        <v>6555.0826069851901</v>
      </c>
      <c r="AJ45" s="15">
        <f t="shared" si="26"/>
        <v>7427.0365037756337</v>
      </c>
      <c r="AK45" s="15">
        <f t="shared" si="26"/>
        <v>8176.8970336623652</v>
      </c>
      <c r="AL45" s="15">
        <f t="shared" si="26"/>
        <v>8921.0894976524942</v>
      </c>
      <c r="AM45" s="15">
        <f t="shared" si="26"/>
        <v>9659.7839377229193</v>
      </c>
      <c r="AN45" s="15">
        <f t="shared" si="26"/>
        <v>10393.145294591232</v>
      </c>
      <c r="AO45" s="15">
        <f t="shared" si="26"/>
        <v>11121.333560753494</v>
      </c>
      <c r="AP45" s="15">
        <f t="shared" si="26"/>
        <v>11844.50392893089</v>
      </c>
      <c r="AQ45" s="15">
        <f t="shared" si="26"/>
        <v>12562.806936062963</v>
      </c>
      <c r="AR45" s="15">
        <f t="shared" si="26"/>
        <v>13276.388602981075</v>
      </c>
      <c r="AS45" s="15">
        <f t="shared" si="26"/>
        <v>13985.390569891642</v>
      </c>
      <c r="AT45" s="15">
        <f t="shared" si="26"/>
        <v>14689.950227794892</v>
      </c>
      <c r="AU45" s="15">
        <f t="shared" si="26"/>
        <v>16091.038345961046</v>
      </c>
      <c r="AV45" s="15">
        <f t="shared" si="26"/>
        <v>17322.534195582215</v>
      </c>
      <c r="AW45" s="15">
        <f t="shared" si="26"/>
        <v>18433.72566971475</v>
      </c>
      <c r="AX45" s="15">
        <f t="shared" si="26"/>
        <v>19540.984399623307</v>
      </c>
      <c r="AY45" s="15">
        <f t="shared" si="26"/>
        <v>20644.428367634609</v>
      </c>
      <c r="AZ45" s="15">
        <f t="shared" si="26"/>
        <v>21744.172016605567</v>
      </c>
      <c r="BA45" s="15">
        <f t="shared" si="26"/>
        <v>22840.326356107402</v>
      </c>
      <c r="BB45" s="15">
        <f t="shared" si="26"/>
        <v>23932.999065424177</v>
      </c>
      <c r="BC45" s="15">
        <f t="shared" si="26"/>
        <v>25022.294593461454</v>
      </c>
      <c r="BD45" s="15">
        <f t="shared" si="26"/>
        <v>26108.314255657609</v>
      </c>
      <c r="BE45" s="15">
        <f t="shared" si="26"/>
        <v>27191.156327987883</v>
      </c>
      <c r="BF45" s="15">
        <f t="shared" si="26"/>
        <v>28270.916138148248</v>
      </c>
      <c r="BG45" s="15">
        <f t="shared" si="26"/>
        <v>30048.523654003802</v>
      </c>
      <c r="BH45" s="15">
        <f t="shared" si="26"/>
        <v>31657.818569383689</v>
      </c>
      <c r="BI45" s="15">
        <f t="shared" si="26"/>
        <v>33148.050387302181</v>
      </c>
      <c r="BJ45" s="15">
        <f t="shared" si="26"/>
        <v>34635.55350068312</v>
      </c>
      <c r="BK45" s="15">
        <f t="shared" si="26"/>
        <v>36120.40977066262</v>
      </c>
      <c r="BL45" s="15">
        <f t="shared" si="26"/>
        <v>37602.698602542747</v>
      </c>
      <c r="BM45" s="15">
        <f t="shared" si="26"/>
        <v>39082.497019466464</v>
      </c>
      <c r="BN45" s="15">
        <f t="shared" si="26"/>
        <v>40559.879733882466</v>
      </c>
      <c r="BO45" s="15">
        <f t="shared" si="26"/>
        <v>42034.919216865994</v>
      </c>
      <c r="BP45" s="15">
        <f t="shared" si="26"/>
        <v>43507.685765360016</v>
      </c>
      <c r="BQ45" s="15">
        <f t="shared" si="26"/>
        <v>44978.247567399216</v>
      </c>
      <c r="BR45" s="15">
        <f t="shared" si="26"/>
        <v>46446.670765377239</v>
      </c>
    </row>
    <row r="46" spans="3:70" outlineLevel="2" x14ac:dyDescent="0.2"/>
    <row r="47" spans="3:70" outlineLevel="2" x14ac:dyDescent="0.2">
      <c r="C47" s="6" t="s">
        <v>48</v>
      </c>
      <c r="D47" s="6" t="s">
        <v>20</v>
      </c>
      <c r="G47" s="8">
        <f>INDEX($W47:$BR47,MATCH(G$6,$W$6:$BR$6,0))</f>
        <v>-10987.5</v>
      </c>
      <c r="H47" s="8">
        <f t="shared" ref="H47:J49" si="27">INDEX($W47:$BR47,MATCH(H$6,$W$6:$BR$6,0))</f>
        <v>-11336.25</v>
      </c>
      <c r="I47" s="8">
        <f t="shared" si="27"/>
        <v>-11685</v>
      </c>
      <c r="J47" s="8">
        <f t="shared" si="27"/>
        <v>-12033.75</v>
      </c>
      <c r="W47" s="18">
        <f>Calculations!W104</f>
        <v>-7325</v>
      </c>
      <c r="X47" s="18">
        <f>Calculations!X104</f>
        <v>-10987.5</v>
      </c>
      <c r="Y47" s="18">
        <f>Calculations!Y104</f>
        <v>-10987.5</v>
      </c>
      <c r="Z47" s="18">
        <f>Calculations!Z104</f>
        <v>-10987.5</v>
      </c>
      <c r="AA47" s="18">
        <f>Calculations!AA104</f>
        <v>-10987.5</v>
      </c>
      <c r="AB47" s="18">
        <f>Calculations!AB104</f>
        <v>-10987.5</v>
      </c>
      <c r="AC47" s="18">
        <f>Calculations!AC104</f>
        <v>-10987.5</v>
      </c>
      <c r="AD47" s="18">
        <f>Calculations!AD104</f>
        <v>-10987.5</v>
      </c>
      <c r="AE47" s="18">
        <f>Calculations!AE104</f>
        <v>-10987.5</v>
      </c>
      <c r="AF47" s="18">
        <f>Calculations!AF104</f>
        <v>-10987.5</v>
      </c>
      <c r="AG47" s="18">
        <f>Calculations!AG104</f>
        <v>-10987.5</v>
      </c>
      <c r="AH47" s="18">
        <f>Calculations!AH104</f>
        <v>-10987.5</v>
      </c>
      <c r="AI47" s="18">
        <f>Calculations!AI104</f>
        <v>-11220</v>
      </c>
      <c r="AJ47" s="18">
        <f>Calculations!AJ104</f>
        <v>-11336.25</v>
      </c>
      <c r="AK47" s="18">
        <f>Calculations!AK104</f>
        <v>-11336.25</v>
      </c>
      <c r="AL47" s="18">
        <f>Calculations!AL104</f>
        <v>-11336.25</v>
      </c>
      <c r="AM47" s="18">
        <f>Calculations!AM104</f>
        <v>-11336.25</v>
      </c>
      <c r="AN47" s="18">
        <f>Calculations!AN104</f>
        <v>-11336.25</v>
      </c>
      <c r="AO47" s="18">
        <f>Calculations!AO104</f>
        <v>-11336.25</v>
      </c>
      <c r="AP47" s="18">
        <f>Calculations!AP104</f>
        <v>-11336.25</v>
      </c>
      <c r="AQ47" s="18">
        <f>Calculations!AQ104</f>
        <v>-11336.25</v>
      </c>
      <c r="AR47" s="18">
        <f>Calculations!AR104</f>
        <v>-11336.25</v>
      </c>
      <c r="AS47" s="18">
        <f>Calculations!AS104</f>
        <v>-11336.25</v>
      </c>
      <c r="AT47" s="18">
        <f>Calculations!AT104</f>
        <v>-11336.25</v>
      </c>
      <c r="AU47" s="18">
        <f>Calculations!AU104</f>
        <v>-11568.75</v>
      </c>
      <c r="AV47" s="18">
        <f>Calculations!AV104</f>
        <v>-11685</v>
      </c>
      <c r="AW47" s="18">
        <f>Calculations!AW104</f>
        <v>-11685</v>
      </c>
      <c r="AX47" s="18">
        <f>Calculations!AX104</f>
        <v>-11685</v>
      </c>
      <c r="AY47" s="18">
        <f>Calculations!AY104</f>
        <v>-11685</v>
      </c>
      <c r="AZ47" s="18">
        <f>Calculations!AZ104</f>
        <v>-11685</v>
      </c>
      <c r="BA47" s="18">
        <f>Calculations!BA104</f>
        <v>-11685</v>
      </c>
      <c r="BB47" s="18">
        <f>Calculations!BB104</f>
        <v>-11685</v>
      </c>
      <c r="BC47" s="18">
        <f>Calculations!BC104</f>
        <v>-11685</v>
      </c>
      <c r="BD47" s="18">
        <f>Calculations!BD104</f>
        <v>-11685</v>
      </c>
      <c r="BE47" s="18">
        <f>Calculations!BE104</f>
        <v>-11685</v>
      </c>
      <c r="BF47" s="18">
        <f>Calculations!BF104</f>
        <v>-11685</v>
      </c>
      <c r="BG47" s="18">
        <f>Calculations!BG104</f>
        <v>-11917.5</v>
      </c>
      <c r="BH47" s="18">
        <f>Calculations!BH104</f>
        <v>-12033.75</v>
      </c>
      <c r="BI47" s="18">
        <f>Calculations!BI104</f>
        <v>-12033.75</v>
      </c>
      <c r="BJ47" s="18">
        <f>Calculations!BJ104</f>
        <v>-12033.75</v>
      </c>
      <c r="BK47" s="18">
        <f>Calculations!BK104</f>
        <v>-12033.75</v>
      </c>
      <c r="BL47" s="18">
        <f>Calculations!BL104</f>
        <v>-12033.75</v>
      </c>
      <c r="BM47" s="18">
        <f>Calculations!BM104</f>
        <v>-12033.75</v>
      </c>
      <c r="BN47" s="18">
        <f>Calculations!BN104</f>
        <v>-12033.75</v>
      </c>
      <c r="BO47" s="18">
        <f>Calculations!BO104</f>
        <v>-12033.75</v>
      </c>
      <c r="BP47" s="18">
        <f>Calculations!BP104</f>
        <v>-12033.75</v>
      </c>
      <c r="BQ47" s="18">
        <f>Calculations!BQ104</f>
        <v>-12033.75</v>
      </c>
      <c r="BR47" s="18">
        <f>Calculations!BR104</f>
        <v>-12033.75</v>
      </c>
    </row>
    <row r="48" spans="3:70" outlineLevel="2" x14ac:dyDescent="0.2">
      <c r="C48" s="6" t="s">
        <v>41</v>
      </c>
      <c r="D48" s="6" t="s">
        <v>20</v>
      </c>
      <c r="G48" s="8">
        <f>INDEX($W48:$BR48,MATCH(G$6,$W$6:$BR$6,0))</f>
        <v>85.30544994005146</v>
      </c>
      <c r="H48" s="8">
        <f t="shared" si="27"/>
        <v>4.9361640437326137</v>
      </c>
      <c r="I48" s="8">
        <f t="shared" si="27"/>
        <v>-65.878925961648434</v>
      </c>
      <c r="J48" s="8">
        <f t="shared" si="27"/>
        <v>-130.06491013264821</v>
      </c>
      <c r="W48" s="18">
        <f>Calculations!W133</f>
        <v>125.875</v>
      </c>
      <c r="X48" s="18">
        <f>Calculations!X133</f>
        <v>121.6</v>
      </c>
      <c r="Y48" s="18">
        <f>Calculations!Y133</f>
        <v>117.45324999999997</v>
      </c>
      <c r="Z48" s="18">
        <f>Calculations!Z133</f>
        <v>113.43090249999995</v>
      </c>
      <c r="AA48" s="18">
        <f>Calculations!AA133</f>
        <v>109.52922542500005</v>
      </c>
      <c r="AB48" s="18">
        <f>Calculations!AB133</f>
        <v>105.74459866225001</v>
      </c>
      <c r="AC48" s="18">
        <f>Calculations!AC133</f>
        <v>102.07351070238252</v>
      </c>
      <c r="AD48" s="18">
        <f>Calculations!AD133</f>
        <v>98.512555381311046</v>
      </c>
      <c r="AE48" s="18">
        <f>Calculations!AE133</f>
        <v>95.058428719871699</v>
      </c>
      <c r="AF48" s="18">
        <f>Calculations!AF133</f>
        <v>91.707925858275559</v>
      </c>
      <c r="AG48" s="18">
        <f>Calculations!AG133</f>
        <v>88.457938082527249</v>
      </c>
      <c r="AH48" s="18">
        <f>Calculations!AH133</f>
        <v>85.30544994005146</v>
      </c>
      <c r="AI48" s="18">
        <f>Calculations!AI133</f>
        <v>33.085036441849923</v>
      </c>
      <c r="AJ48" s="18">
        <f>Calculations!AJ133</f>
        <v>30.118860348594424</v>
      </c>
      <c r="AK48" s="18">
        <f>Calculations!AK133</f>
        <v>27.241669538136577</v>
      </c>
      <c r="AL48" s="18">
        <f>Calculations!AL133</f>
        <v>24.450794451992493</v>
      </c>
      <c r="AM48" s="18">
        <f>Calculations!AM133</f>
        <v>21.743645618432716</v>
      </c>
      <c r="AN48" s="18">
        <f>Calculations!AN133</f>
        <v>19.11771124987974</v>
      </c>
      <c r="AO48" s="18">
        <f>Calculations!AO133</f>
        <v>16.570554912383351</v>
      </c>
      <c r="AP48" s="18">
        <f>Calculations!AP133</f>
        <v>14.099813265011846</v>
      </c>
      <c r="AQ48" s="18">
        <f>Calculations!AQ133</f>
        <v>11.703193867061497</v>
      </c>
      <c r="AR48" s="18">
        <f>Calculations!AR133</f>
        <v>9.3784730510496495</v>
      </c>
      <c r="AS48" s="18">
        <f>Calculations!AS133</f>
        <v>7.1234938595181667</v>
      </c>
      <c r="AT48" s="18">
        <f>Calculations!AT133</f>
        <v>4.9361640437326137</v>
      </c>
      <c r="AU48" s="18">
        <f>Calculations!AU133</f>
        <v>-46.348045877579366</v>
      </c>
      <c r="AV48" s="18">
        <f>Calculations!AV133</f>
        <v>-48.406104501252003</v>
      </c>
      <c r="AW48" s="18">
        <f>Calculations!AW133</f>
        <v>-50.40242136621444</v>
      </c>
      <c r="AX48" s="18">
        <f>Calculations!AX133</f>
        <v>-52.338848725228004</v>
      </c>
      <c r="AY48" s="18">
        <f>Calculations!AY133</f>
        <v>-54.217183263471156</v>
      </c>
      <c r="AZ48" s="18">
        <f>Calculations!AZ133</f>
        <v>-56.039167765567043</v>
      </c>
      <c r="BA48" s="18">
        <f>Calculations!BA133</f>
        <v>-57.80649273260002</v>
      </c>
      <c r="BB48" s="18">
        <f>Calculations!BB133</f>
        <v>-59.520797950622011</v>
      </c>
      <c r="BC48" s="18">
        <f>Calculations!BC133</f>
        <v>-61.183674012103353</v>
      </c>
      <c r="BD48" s="18">
        <f>Calculations!BD133</f>
        <v>-62.796663791740258</v>
      </c>
      <c r="BE48" s="18">
        <f>Calculations!BE133</f>
        <v>-64.361263877988051</v>
      </c>
      <c r="BF48" s="18">
        <f>Calculations!BF133</f>
        <v>-65.878925961648434</v>
      </c>
      <c r="BG48" s="18">
        <f>Calculations!BG133</f>
        <v>-116.51355818279899</v>
      </c>
      <c r="BH48" s="18">
        <f>Calculations!BH133</f>
        <v>-117.94152643731499</v>
      </c>
      <c r="BI48" s="18">
        <f>Calculations!BI133</f>
        <v>-119.32665564419551</v>
      </c>
      <c r="BJ48" s="18">
        <f>Calculations!BJ133</f>
        <v>-120.6702309748697</v>
      </c>
      <c r="BK48" s="18">
        <f>Calculations!BK133</f>
        <v>-121.97349904562361</v>
      </c>
      <c r="BL48" s="18">
        <f>Calculations!BL133</f>
        <v>-123.23766907425488</v>
      </c>
      <c r="BM48" s="18">
        <f>Calculations!BM133</f>
        <v>-124.46391400202725</v>
      </c>
      <c r="BN48" s="18">
        <f>Calculations!BN133</f>
        <v>-125.65337158196638</v>
      </c>
      <c r="BO48" s="18">
        <f>Calculations!BO133</f>
        <v>-126.80714543450742</v>
      </c>
      <c r="BP48" s="18">
        <f>Calculations!BP133</f>
        <v>-127.9263060714722</v>
      </c>
      <c r="BQ48" s="18">
        <f>Calculations!BQ133</f>
        <v>-129.01189188932801</v>
      </c>
      <c r="BR48" s="18">
        <f>Calculations!BR133</f>
        <v>-130.06491013264821</v>
      </c>
    </row>
    <row r="49" spans="3:70" outlineLevel="2" x14ac:dyDescent="0.2">
      <c r="C49" s="6" t="s">
        <v>49</v>
      </c>
      <c r="D49" s="6" t="s">
        <v>20</v>
      </c>
      <c r="G49" s="8">
        <f>INDEX($W49:$BR49,MATCH(G$6,$W$6:$BR$6,0))</f>
        <v>0</v>
      </c>
      <c r="H49" s="8">
        <f t="shared" si="27"/>
        <v>0</v>
      </c>
      <c r="I49" s="8">
        <f t="shared" si="27"/>
        <v>0</v>
      </c>
      <c r="J49" s="8">
        <f t="shared" si="27"/>
        <v>0</v>
      </c>
      <c r="W49" s="18">
        <f>Calculations!W122</f>
        <v>0</v>
      </c>
      <c r="X49" s="18">
        <f>Calculations!X122</f>
        <v>0</v>
      </c>
      <c r="Y49" s="18">
        <f>Calculations!Y122</f>
        <v>0</v>
      </c>
      <c r="Z49" s="18">
        <f>Calculations!Z122</f>
        <v>0</v>
      </c>
      <c r="AA49" s="18">
        <f>Calculations!AA122</f>
        <v>0</v>
      </c>
      <c r="AB49" s="18">
        <f>Calculations!AB122</f>
        <v>0</v>
      </c>
      <c r="AC49" s="18">
        <f>Calculations!AC122</f>
        <v>0</v>
      </c>
      <c r="AD49" s="18">
        <f>Calculations!AD122</f>
        <v>0</v>
      </c>
      <c r="AE49" s="18">
        <f>Calculations!AE122</f>
        <v>0</v>
      </c>
      <c r="AF49" s="18">
        <f>Calculations!AF122</f>
        <v>0</v>
      </c>
      <c r="AG49" s="18">
        <f>Calculations!AG122</f>
        <v>0</v>
      </c>
      <c r="AH49" s="18">
        <f>Calculations!AH122</f>
        <v>0</v>
      </c>
      <c r="AI49" s="18">
        <f>Calculations!AI122</f>
        <v>0</v>
      </c>
      <c r="AJ49" s="18">
        <f>Calculations!AJ122</f>
        <v>0</v>
      </c>
      <c r="AK49" s="18">
        <f>Calculations!AK122</f>
        <v>0</v>
      </c>
      <c r="AL49" s="18">
        <f>Calculations!AL122</f>
        <v>0</v>
      </c>
      <c r="AM49" s="18">
        <f>Calculations!AM122</f>
        <v>0</v>
      </c>
      <c r="AN49" s="18">
        <f>Calculations!AN122</f>
        <v>0</v>
      </c>
      <c r="AO49" s="18">
        <f>Calculations!AO122</f>
        <v>0</v>
      </c>
      <c r="AP49" s="18">
        <f>Calculations!AP122</f>
        <v>0</v>
      </c>
      <c r="AQ49" s="18">
        <f>Calculations!AQ122</f>
        <v>0</v>
      </c>
      <c r="AR49" s="18">
        <f>Calculations!AR122</f>
        <v>0</v>
      </c>
      <c r="AS49" s="18">
        <f>Calculations!AS122</f>
        <v>0</v>
      </c>
      <c r="AT49" s="18">
        <f>Calculations!AT122</f>
        <v>0</v>
      </c>
      <c r="AU49" s="18">
        <f>Calculations!AU122</f>
        <v>0</v>
      </c>
      <c r="AV49" s="18">
        <f>Calculations!AV122</f>
        <v>0</v>
      </c>
      <c r="AW49" s="18">
        <f>Calculations!AW122</f>
        <v>0</v>
      </c>
      <c r="AX49" s="18">
        <f>Calculations!AX122</f>
        <v>0</v>
      </c>
      <c r="AY49" s="18">
        <f>Calculations!AY122</f>
        <v>0</v>
      </c>
      <c r="AZ49" s="18">
        <f>Calculations!AZ122</f>
        <v>0</v>
      </c>
      <c r="BA49" s="18">
        <f>Calculations!BA122</f>
        <v>0</v>
      </c>
      <c r="BB49" s="18">
        <f>Calculations!BB122</f>
        <v>0</v>
      </c>
      <c r="BC49" s="18">
        <f>Calculations!BC122</f>
        <v>0</v>
      </c>
      <c r="BD49" s="18">
        <f>Calculations!BD122</f>
        <v>0</v>
      </c>
      <c r="BE49" s="18">
        <f>Calculations!BE122</f>
        <v>0</v>
      </c>
      <c r="BF49" s="18">
        <f>Calculations!BF122</f>
        <v>0</v>
      </c>
      <c r="BG49" s="18">
        <f>Calculations!BG122</f>
        <v>0</v>
      </c>
      <c r="BH49" s="18">
        <f>Calculations!BH122</f>
        <v>0</v>
      </c>
      <c r="BI49" s="18">
        <f>Calculations!BI122</f>
        <v>0</v>
      </c>
      <c r="BJ49" s="18">
        <f>Calculations!BJ122</f>
        <v>0</v>
      </c>
      <c r="BK49" s="18">
        <f>Calculations!BK122</f>
        <v>0</v>
      </c>
      <c r="BL49" s="18">
        <f>Calculations!BL122</f>
        <v>0</v>
      </c>
      <c r="BM49" s="18">
        <f>Calculations!BM122</f>
        <v>0</v>
      </c>
      <c r="BN49" s="18">
        <f>Calculations!BN122</f>
        <v>0</v>
      </c>
      <c r="BO49" s="18">
        <f>Calculations!BO122</f>
        <v>0</v>
      </c>
      <c r="BP49" s="18">
        <f>Calculations!BP122</f>
        <v>0</v>
      </c>
      <c r="BQ49" s="18">
        <f>Calculations!BQ122</f>
        <v>0</v>
      </c>
      <c r="BR49" s="18">
        <f>Calculations!BR122</f>
        <v>0</v>
      </c>
    </row>
    <row r="50" spans="3:70" outlineLevel="2" x14ac:dyDescent="0.2">
      <c r="C50" s="6" t="s">
        <v>99</v>
      </c>
      <c r="D50" s="6" t="s">
        <v>20</v>
      </c>
      <c r="G50" s="15">
        <f t="shared" ref="G50:J50" si="28">SUM(G47:G49)</f>
        <v>-10902.194550059949</v>
      </c>
      <c r="H50" s="15">
        <f t="shared" si="28"/>
        <v>-11331.313835956267</v>
      </c>
      <c r="I50" s="15">
        <f t="shared" si="28"/>
        <v>-11750.878925961648</v>
      </c>
      <c r="J50" s="15">
        <f t="shared" si="28"/>
        <v>-12163.814910132649</v>
      </c>
      <c r="W50" s="15">
        <f t="shared" ref="W50:BR50" si="29">SUM(W47:W49)</f>
        <v>-7199.125</v>
      </c>
      <c r="X50" s="15">
        <f t="shared" si="29"/>
        <v>-10865.9</v>
      </c>
      <c r="Y50" s="15">
        <f t="shared" si="29"/>
        <v>-10870.04675</v>
      </c>
      <c r="Z50" s="15">
        <f t="shared" si="29"/>
        <v>-10874.0690975</v>
      </c>
      <c r="AA50" s="15">
        <f t="shared" si="29"/>
        <v>-10877.970774575</v>
      </c>
      <c r="AB50" s="15">
        <f t="shared" si="29"/>
        <v>-10881.75540133775</v>
      </c>
      <c r="AC50" s="15">
        <f t="shared" si="29"/>
        <v>-10885.426489297617</v>
      </c>
      <c r="AD50" s="15">
        <f t="shared" si="29"/>
        <v>-10888.98744461869</v>
      </c>
      <c r="AE50" s="15">
        <f t="shared" si="29"/>
        <v>-10892.441571280127</v>
      </c>
      <c r="AF50" s="15">
        <f t="shared" si="29"/>
        <v>-10895.792074141724</v>
      </c>
      <c r="AG50" s="15">
        <f t="shared" si="29"/>
        <v>-10899.042061917473</v>
      </c>
      <c r="AH50" s="15">
        <f t="shared" si="29"/>
        <v>-10902.194550059949</v>
      </c>
      <c r="AI50" s="15">
        <f t="shared" si="29"/>
        <v>-11186.914963558151</v>
      </c>
      <c r="AJ50" s="15">
        <f t="shared" si="29"/>
        <v>-11306.131139651405</v>
      </c>
      <c r="AK50" s="15">
        <f t="shared" si="29"/>
        <v>-11309.008330461864</v>
      </c>
      <c r="AL50" s="15">
        <f t="shared" si="29"/>
        <v>-11311.799205548008</v>
      </c>
      <c r="AM50" s="15">
        <f t="shared" si="29"/>
        <v>-11314.506354381567</v>
      </c>
      <c r="AN50" s="15">
        <f t="shared" si="29"/>
        <v>-11317.132288750121</v>
      </c>
      <c r="AO50" s="15">
        <f t="shared" si="29"/>
        <v>-11319.679445087617</v>
      </c>
      <c r="AP50" s="15">
        <f t="shared" si="29"/>
        <v>-11322.150186734989</v>
      </c>
      <c r="AQ50" s="15">
        <f t="shared" si="29"/>
        <v>-11324.546806132939</v>
      </c>
      <c r="AR50" s="15">
        <f t="shared" si="29"/>
        <v>-11326.871526948951</v>
      </c>
      <c r="AS50" s="15">
        <f t="shared" si="29"/>
        <v>-11329.126506140481</v>
      </c>
      <c r="AT50" s="15">
        <f t="shared" si="29"/>
        <v>-11331.313835956267</v>
      </c>
      <c r="AU50" s="15">
        <f t="shared" si="29"/>
        <v>-11615.098045877579</v>
      </c>
      <c r="AV50" s="15">
        <f t="shared" si="29"/>
        <v>-11733.406104501251</v>
      </c>
      <c r="AW50" s="15">
        <f t="shared" si="29"/>
        <v>-11735.402421366214</v>
      </c>
      <c r="AX50" s="15">
        <f t="shared" si="29"/>
        <v>-11737.338848725229</v>
      </c>
      <c r="AY50" s="15">
        <f t="shared" si="29"/>
        <v>-11739.21718326347</v>
      </c>
      <c r="AZ50" s="15">
        <f t="shared" si="29"/>
        <v>-11741.039167765566</v>
      </c>
      <c r="BA50" s="15">
        <f t="shared" si="29"/>
        <v>-11742.8064927326</v>
      </c>
      <c r="BB50" s="15">
        <f t="shared" si="29"/>
        <v>-11744.520797950621</v>
      </c>
      <c r="BC50" s="15">
        <f t="shared" si="29"/>
        <v>-11746.183674012103</v>
      </c>
      <c r="BD50" s="15">
        <f t="shared" si="29"/>
        <v>-11747.79666379174</v>
      </c>
      <c r="BE50" s="15">
        <f t="shared" si="29"/>
        <v>-11749.361263877989</v>
      </c>
      <c r="BF50" s="15">
        <f t="shared" si="29"/>
        <v>-11750.878925961648</v>
      </c>
      <c r="BG50" s="15">
        <f t="shared" si="29"/>
        <v>-12034.0135581828</v>
      </c>
      <c r="BH50" s="15">
        <f t="shared" si="29"/>
        <v>-12151.691526437315</v>
      </c>
      <c r="BI50" s="15">
        <f t="shared" si="29"/>
        <v>-12153.076655644196</v>
      </c>
      <c r="BJ50" s="15">
        <f t="shared" si="29"/>
        <v>-12154.420230974869</v>
      </c>
      <c r="BK50" s="15">
        <f t="shared" si="29"/>
        <v>-12155.723499045624</v>
      </c>
      <c r="BL50" s="15">
        <f t="shared" si="29"/>
        <v>-12156.987669074255</v>
      </c>
      <c r="BM50" s="15">
        <f t="shared" si="29"/>
        <v>-12158.213914002028</v>
      </c>
      <c r="BN50" s="15">
        <f t="shared" si="29"/>
        <v>-12159.403371581966</v>
      </c>
      <c r="BO50" s="15">
        <f t="shared" si="29"/>
        <v>-12160.557145434508</v>
      </c>
      <c r="BP50" s="15">
        <f t="shared" si="29"/>
        <v>-12161.676306071473</v>
      </c>
      <c r="BQ50" s="15">
        <f t="shared" si="29"/>
        <v>-12162.761891889328</v>
      </c>
      <c r="BR50" s="15">
        <f t="shared" si="29"/>
        <v>-12163.814910132649</v>
      </c>
    </row>
    <row r="51" spans="3:70" outlineLevel="2" x14ac:dyDescent="0.2"/>
    <row r="52" spans="3:70" outlineLevel="2" x14ac:dyDescent="0.2">
      <c r="C52" s="6" t="s">
        <v>50</v>
      </c>
      <c r="D52" s="6" t="s">
        <v>20</v>
      </c>
      <c r="G52" s="15">
        <f t="shared" ref="G52:J52" si="30">G45+G50</f>
        <v>-5390.5024294566601</v>
      </c>
      <c r="H52" s="15">
        <f t="shared" si="30"/>
        <v>3358.6363918386251</v>
      </c>
      <c r="I52" s="15">
        <f t="shared" si="30"/>
        <v>16520.037212186602</v>
      </c>
      <c r="J52" s="15">
        <f t="shared" si="30"/>
        <v>34282.85585524459</v>
      </c>
      <c r="W52" s="15">
        <f t="shared" ref="W52:BR52" si="31">W45+W50</f>
        <v>-9573.25</v>
      </c>
      <c r="X52" s="15">
        <f t="shared" si="31"/>
        <v>-9155.0499999999993</v>
      </c>
      <c r="Y52" s="15">
        <f t="shared" si="31"/>
        <v>-8745.1434999999983</v>
      </c>
      <c r="Z52" s="15">
        <f t="shared" si="31"/>
        <v>-8343.2816949999997</v>
      </c>
      <c r="AA52" s="15">
        <f t="shared" si="31"/>
        <v>-7949.22324415</v>
      </c>
      <c r="AB52" s="15">
        <f t="shared" si="31"/>
        <v>-7562.7340468254997</v>
      </c>
      <c r="AC52" s="15">
        <f t="shared" si="31"/>
        <v>-7183.5870254207339</v>
      </c>
      <c r="AD52" s="15">
        <f t="shared" si="31"/>
        <v>-6811.561914658113</v>
      </c>
      <c r="AE52" s="15">
        <f t="shared" si="31"/>
        <v>-6446.4450572183687</v>
      </c>
      <c r="AF52" s="15">
        <f t="shared" si="31"/>
        <v>-6088.0292055018172</v>
      </c>
      <c r="AG52" s="15">
        <f t="shared" si="31"/>
        <v>-5736.1133293367639</v>
      </c>
      <c r="AH52" s="15">
        <f t="shared" si="31"/>
        <v>-5390.5024294566601</v>
      </c>
      <c r="AI52" s="15">
        <f t="shared" si="31"/>
        <v>-4631.8323565729606</v>
      </c>
      <c r="AJ52" s="15">
        <f t="shared" si="31"/>
        <v>-3879.094635875771</v>
      </c>
      <c r="AK52" s="15">
        <f t="shared" si="31"/>
        <v>-3132.1112967994986</v>
      </c>
      <c r="AL52" s="15">
        <f t="shared" si="31"/>
        <v>-2390.7097078955139</v>
      </c>
      <c r="AM52" s="15">
        <f t="shared" si="31"/>
        <v>-1654.7224166586475</v>
      </c>
      <c r="AN52" s="15">
        <f t="shared" si="31"/>
        <v>-923.9869941588895</v>
      </c>
      <c r="AO52" s="15">
        <f t="shared" si="31"/>
        <v>-198.34588433412318</v>
      </c>
      <c r="AP52" s="15">
        <f t="shared" si="31"/>
        <v>522.35374219590085</v>
      </c>
      <c r="AQ52" s="15">
        <f t="shared" si="31"/>
        <v>1238.260129930024</v>
      </c>
      <c r="AR52" s="15">
        <f t="shared" si="31"/>
        <v>1949.5170760321234</v>
      </c>
      <c r="AS52" s="15">
        <f t="shared" si="31"/>
        <v>2656.2640637511613</v>
      </c>
      <c r="AT52" s="15">
        <f t="shared" si="31"/>
        <v>3358.6363918386251</v>
      </c>
      <c r="AU52" s="15">
        <f t="shared" si="31"/>
        <v>4475.9403000834664</v>
      </c>
      <c r="AV52" s="15">
        <f t="shared" si="31"/>
        <v>5589.1280910809637</v>
      </c>
      <c r="AW52" s="15">
        <f t="shared" si="31"/>
        <v>6698.3232483485353</v>
      </c>
      <c r="AX52" s="15">
        <f t="shared" si="31"/>
        <v>7803.645550898078</v>
      </c>
      <c r="AY52" s="15">
        <f t="shared" si="31"/>
        <v>8905.2111843711391</v>
      </c>
      <c r="AZ52" s="15">
        <f t="shared" si="31"/>
        <v>10003.132848840001</v>
      </c>
      <c r="BA52" s="15">
        <f t="shared" si="31"/>
        <v>11097.519863374802</v>
      </c>
      <c r="BB52" s="15">
        <f t="shared" si="31"/>
        <v>12188.478267473556</v>
      </c>
      <c r="BC52" s="15">
        <f t="shared" si="31"/>
        <v>13276.110919449351</v>
      </c>
      <c r="BD52" s="15">
        <f t="shared" si="31"/>
        <v>14360.51759186587</v>
      </c>
      <c r="BE52" s="15">
        <f t="shared" si="31"/>
        <v>15441.795064109894</v>
      </c>
      <c r="BF52" s="15">
        <f t="shared" si="31"/>
        <v>16520.037212186602</v>
      </c>
      <c r="BG52" s="15">
        <f t="shared" si="31"/>
        <v>18014.510095821002</v>
      </c>
      <c r="BH52" s="15">
        <f t="shared" si="31"/>
        <v>19506.127042946377</v>
      </c>
      <c r="BI52" s="15">
        <f t="shared" si="31"/>
        <v>20994.973731657985</v>
      </c>
      <c r="BJ52" s="15">
        <f t="shared" si="31"/>
        <v>22481.133269708251</v>
      </c>
      <c r="BK52" s="15">
        <f t="shared" si="31"/>
        <v>23964.686271616996</v>
      </c>
      <c r="BL52" s="15">
        <f t="shared" si="31"/>
        <v>25445.710933468494</v>
      </c>
      <c r="BM52" s="15">
        <f t="shared" si="31"/>
        <v>26924.283105464434</v>
      </c>
      <c r="BN52" s="15">
        <f t="shared" si="31"/>
        <v>28400.476362300498</v>
      </c>
      <c r="BO52" s="15">
        <f t="shared" si="31"/>
        <v>29874.362071431486</v>
      </c>
      <c r="BP52" s="15">
        <f t="shared" si="31"/>
        <v>31346.009459288543</v>
      </c>
      <c r="BQ52" s="15">
        <f t="shared" si="31"/>
        <v>32815.485675509888</v>
      </c>
      <c r="BR52" s="15">
        <f t="shared" si="31"/>
        <v>34282.85585524459</v>
      </c>
    </row>
    <row r="53" spans="3:70" outlineLevel="2" x14ac:dyDescent="0.2"/>
    <row r="54" spans="3:70" outlineLevel="2" x14ac:dyDescent="0.2">
      <c r="C54" s="6" t="s">
        <v>51</v>
      </c>
      <c r="D54" s="6" t="s">
        <v>20</v>
      </c>
      <c r="G54" s="15">
        <f t="shared" ref="G54:J54" si="32">G52+G41</f>
        <v>29301.615620315242</v>
      </c>
      <c r="H54" s="15">
        <f t="shared" si="32"/>
        <v>27429.497487424815</v>
      </c>
      <c r="I54" s="15">
        <f t="shared" si="32"/>
        <v>33221.420305941356</v>
      </c>
      <c r="J54" s="15">
        <f t="shared" si="32"/>
        <v>45870.982932904677</v>
      </c>
      <c r="W54" s="15">
        <f t="shared" ref="W54:BR54" si="33">W52+W41</f>
        <v>38926.75</v>
      </c>
      <c r="X54" s="15">
        <f t="shared" si="33"/>
        <v>37889.949999999997</v>
      </c>
      <c r="Y54" s="15">
        <f t="shared" si="33"/>
        <v>36888.506500000003</v>
      </c>
      <c r="Z54" s="15">
        <f t="shared" si="33"/>
        <v>35921.358805000003</v>
      </c>
      <c r="AA54" s="15">
        <f t="shared" si="33"/>
        <v>34987.478040850001</v>
      </c>
      <c r="AB54" s="15">
        <f t="shared" si="33"/>
        <v>34085.866199624506</v>
      </c>
      <c r="AC54" s="15">
        <f t="shared" si="33"/>
        <v>33215.555213635773</v>
      </c>
      <c r="AD54" s="15">
        <f t="shared" si="33"/>
        <v>32375.606057226698</v>
      </c>
      <c r="AE54" s="15">
        <f t="shared" si="33"/>
        <v>31565.107875509893</v>
      </c>
      <c r="AF54" s="15">
        <f t="shared" si="33"/>
        <v>30783.177139244599</v>
      </c>
      <c r="AG54" s="15">
        <f t="shared" si="33"/>
        <v>30028.956825067264</v>
      </c>
      <c r="AH54" s="15">
        <f t="shared" si="33"/>
        <v>29301.615620315242</v>
      </c>
      <c r="AI54" s="15">
        <f t="shared" si="33"/>
        <v>29019.522151705787</v>
      </c>
      <c r="AJ54" s="15">
        <f t="shared" si="33"/>
        <v>28762.719237154612</v>
      </c>
      <c r="AK54" s="15">
        <f t="shared" si="33"/>
        <v>28530.448160039974</v>
      </c>
      <c r="AL54" s="15">
        <f t="shared" si="33"/>
        <v>28321.972965238776</v>
      </c>
      <c r="AM54" s="15">
        <f t="shared" si="33"/>
        <v>28136.579776281615</v>
      </c>
      <c r="AN54" s="15">
        <f t="shared" si="33"/>
        <v>27973.576132993163</v>
      </c>
      <c r="AO54" s="15">
        <f t="shared" si="33"/>
        <v>27832.290349003371</v>
      </c>
      <c r="AP54" s="15">
        <f t="shared" si="33"/>
        <v>27712.070888533268</v>
      </c>
      <c r="AQ54" s="15">
        <f t="shared" si="33"/>
        <v>27612.285761877269</v>
      </c>
      <c r="AR54" s="15">
        <f t="shared" si="33"/>
        <v>27532.321939020952</v>
      </c>
      <c r="AS54" s="15">
        <f t="shared" si="33"/>
        <v>27471.584780850324</v>
      </c>
      <c r="AT54" s="15">
        <f t="shared" si="33"/>
        <v>27429.497487424815</v>
      </c>
      <c r="AU54" s="15">
        <f t="shared" si="33"/>
        <v>27824.675562802069</v>
      </c>
      <c r="AV54" s="15">
        <f t="shared" si="33"/>
        <v>28237.401295918004</v>
      </c>
      <c r="AW54" s="15">
        <f t="shared" si="33"/>
        <v>28667.148257040462</v>
      </c>
      <c r="AX54" s="15">
        <f t="shared" si="33"/>
        <v>29113.405809329248</v>
      </c>
      <c r="AY54" s="15">
        <f t="shared" si="33"/>
        <v>29575.678635049375</v>
      </c>
      <c r="AZ54" s="15">
        <f t="shared" si="33"/>
        <v>30053.486275997893</v>
      </c>
      <c r="BA54" s="15">
        <f t="shared" si="33"/>
        <v>30546.362687717956</v>
      </c>
      <c r="BB54" s="15">
        <f t="shared" si="33"/>
        <v>31053.855807086416</v>
      </c>
      <c r="BC54" s="15">
        <f t="shared" si="33"/>
        <v>31575.527132873824</v>
      </c>
      <c r="BD54" s="15">
        <f t="shared" si="33"/>
        <v>32110.951318887608</v>
      </c>
      <c r="BE54" s="15">
        <f t="shared" si="33"/>
        <v>32659.715779320977</v>
      </c>
      <c r="BF54" s="15">
        <f t="shared" si="33"/>
        <v>33221.420305941356</v>
      </c>
      <c r="BG54" s="15">
        <f t="shared" si="33"/>
        <v>34214.851696763108</v>
      </c>
      <c r="BH54" s="15">
        <f t="shared" si="33"/>
        <v>35220.458395860216</v>
      </c>
      <c r="BI54" s="15">
        <f t="shared" si="33"/>
        <v>36237.875143984413</v>
      </c>
      <c r="BJ54" s="15">
        <f t="shared" si="33"/>
        <v>37266.747639664885</v>
      </c>
      <c r="BK54" s="15">
        <f t="shared" si="33"/>
        <v>38306.732210474933</v>
      </c>
      <c r="BL54" s="15">
        <f t="shared" si="33"/>
        <v>39357.495494160692</v>
      </c>
      <c r="BM54" s="15">
        <f t="shared" si="33"/>
        <v>40418.714129335865</v>
      </c>
      <c r="BN54" s="15">
        <f t="shared" si="33"/>
        <v>41490.07445545579</v>
      </c>
      <c r="BO54" s="15">
        <f t="shared" si="33"/>
        <v>42571.272221792111</v>
      </c>
      <c r="BP54" s="15">
        <f t="shared" si="33"/>
        <v>43662.012305138356</v>
      </c>
      <c r="BQ54" s="15">
        <f t="shared" si="33"/>
        <v>44762.0084359842</v>
      </c>
      <c r="BR54" s="15">
        <f t="shared" si="33"/>
        <v>45870.982932904677</v>
      </c>
    </row>
    <row r="55" spans="3:70" outlineLevel="2" x14ac:dyDescent="0.2"/>
    <row r="56" spans="3:70" outlineLevel="2" x14ac:dyDescent="0.2">
      <c r="C56" s="6" t="s">
        <v>153</v>
      </c>
      <c r="G56" s="8">
        <f>INDEX($W56:$BR56,MATCH(G$6,$W$6:$BR$6,0))</f>
        <v>1000</v>
      </c>
      <c r="H56" s="8">
        <f t="shared" ref="H56:J57" si="34">INDEX($W56:$BR56,MATCH(H$6,$W$6:$BR$6,0))</f>
        <v>1000</v>
      </c>
      <c r="I56" s="8">
        <f t="shared" si="34"/>
        <v>1000</v>
      </c>
      <c r="J56" s="8">
        <f t="shared" si="34"/>
        <v>1000</v>
      </c>
      <c r="W56" s="18">
        <f>Calculations!W139</f>
        <v>1000</v>
      </c>
      <c r="X56" s="18">
        <f>Calculations!X139</f>
        <v>1000</v>
      </c>
      <c r="Y56" s="18">
        <f>Calculations!Y139</f>
        <v>1000</v>
      </c>
      <c r="Z56" s="18">
        <f>Calculations!Z139</f>
        <v>1000</v>
      </c>
      <c r="AA56" s="18">
        <f>Calculations!AA139</f>
        <v>1000</v>
      </c>
      <c r="AB56" s="18">
        <f>Calculations!AB139</f>
        <v>1000</v>
      </c>
      <c r="AC56" s="18">
        <f>Calculations!AC139</f>
        <v>1000</v>
      </c>
      <c r="AD56" s="18">
        <f>Calculations!AD139</f>
        <v>1000</v>
      </c>
      <c r="AE56" s="18">
        <f>Calculations!AE139</f>
        <v>1000</v>
      </c>
      <c r="AF56" s="18">
        <f>Calculations!AF139</f>
        <v>1000</v>
      </c>
      <c r="AG56" s="18">
        <f>Calculations!AG139</f>
        <v>1000</v>
      </c>
      <c r="AH56" s="18">
        <f>Calculations!AH139</f>
        <v>1000</v>
      </c>
      <c r="AI56" s="18">
        <f>Calculations!AI139</f>
        <v>1000</v>
      </c>
      <c r="AJ56" s="18">
        <f>Calculations!AJ139</f>
        <v>1000</v>
      </c>
      <c r="AK56" s="18">
        <f>Calculations!AK139</f>
        <v>1000</v>
      </c>
      <c r="AL56" s="18">
        <f>Calculations!AL139</f>
        <v>1000</v>
      </c>
      <c r="AM56" s="18">
        <f>Calculations!AM139</f>
        <v>1000</v>
      </c>
      <c r="AN56" s="18">
        <f>Calculations!AN139</f>
        <v>1000</v>
      </c>
      <c r="AO56" s="18">
        <f>Calculations!AO139</f>
        <v>1000</v>
      </c>
      <c r="AP56" s="18">
        <f>Calculations!AP139</f>
        <v>1000</v>
      </c>
      <c r="AQ56" s="18">
        <f>Calculations!AQ139</f>
        <v>1000</v>
      </c>
      <c r="AR56" s="18">
        <f>Calculations!AR139</f>
        <v>1000</v>
      </c>
      <c r="AS56" s="18">
        <f>Calculations!AS139</f>
        <v>1000</v>
      </c>
      <c r="AT56" s="18">
        <f>Calculations!AT139</f>
        <v>1000</v>
      </c>
      <c r="AU56" s="18">
        <f>Calculations!AU139</f>
        <v>1000</v>
      </c>
      <c r="AV56" s="18">
        <f>Calculations!AV139</f>
        <v>1000</v>
      </c>
      <c r="AW56" s="18">
        <f>Calculations!AW139</f>
        <v>1000</v>
      </c>
      <c r="AX56" s="18">
        <f>Calculations!AX139</f>
        <v>1000</v>
      </c>
      <c r="AY56" s="18">
        <f>Calculations!AY139</f>
        <v>1000</v>
      </c>
      <c r="AZ56" s="18">
        <f>Calculations!AZ139</f>
        <v>1000</v>
      </c>
      <c r="BA56" s="18">
        <f>Calculations!BA139</f>
        <v>1000</v>
      </c>
      <c r="BB56" s="18">
        <f>Calculations!BB139</f>
        <v>1000</v>
      </c>
      <c r="BC56" s="18">
        <f>Calculations!BC139</f>
        <v>1000</v>
      </c>
      <c r="BD56" s="18">
        <f>Calculations!BD139</f>
        <v>1000</v>
      </c>
      <c r="BE56" s="18">
        <f>Calculations!BE139</f>
        <v>1000</v>
      </c>
      <c r="BF56" s="18">
        <f>Calculations!BF139</f>
        <v>1000</v>
      </c>
      <c r="BG56" s="18">
        <f>Calculations!BG139</f>
        <v>1000</v>
      </c>
      <c r="BH56" s="18">
        <f>Calculations!BH139</f>
        <v>1000</v>
      </c>
      <c r="BI56" s="18">
        <f>Calculations!BI139</f>
        <v>1000</v>
      </c>
      <c r="BJ56" s="18">
        <f>Calculations!BJ139</f>
        <v>1000</v>
      </c>
      <c r="BK56" s="18">
        <f>Calculations!BK139</f>
        <v>1000</v>
      </c>
      <c r="BL56" s="18">
        <f>Calculations!BL139</f>
        <v>1000</v>
      </c>
      <c r="BM56" s="18">
        <f>Calculations!BM139</f>
        <v>1000</v>
      </c>
      <c r="BN56" s="18">
        <f>Calculations!BN139</f>
        <v>1000</v>
      </c>
      <c r="BO56" s="18">
        <f>Calculations!BO139</f>
        <v>1000</v>
      </c>
      <c r="BP56" s="18">
        <f>Calculations!BP139</f>
        <v>1000</v>
      </c>
      <c r="BQ56" s="18">
        <f>Calculations!BQ139</f>
        <v>1000</v>
      </c>
      <c r="BR56" s="18">
        <f>Calculations!BR139</f>
        <v>1000</v>
      </c>
    </row>
    <row r="57" spans="3:70" outlineLevel="2" x14ac:dyDescent="0.2">
      <c r="C57" s="6" t="s">
        <v>52</v>
      </c>
      <c r="D57" s="6" t="s">
        <v>20</v>
      </c>
      <c r="F57" s="9">
        <v>39000</v>
      </c>
      <c r="G57" s="8">
        <f>INDEX($W57:$BR57,MATCH(G$6,$W$6:$BR$6,0))</f>
        <v>28301.615620315231</v>
      </c>
      <c r="H57" s="8">
        <f t="shared" si="34"/>
        <v>26429.497487424804</v>
      </c>
      <c r="I57" s="8">
        <f t="shared" si="34"/>
        <v>32221.420305941341</v>
      </c>
      <c r="J57" s="8">
        <f t="shared" si="34"/>
        <v>44870.982932904677</v>
      </c>
      <c r="W57" s="18">
        <f>Calculations!W146</f>
        <v>37926.75</v>
      </c>
      <c r="X57" s="18">
        <f>Calculations!X146</f>
        <v>36889.949999999997</v>
      </c>
      <c r="Y57" s="18">
        <f>Calculations!Y146</f>
        <v>35888.506499999996</v>
      </c>
      <c r="Z57" s="18">
        <f>Calculations!Z146</f>
        <v>34921.358804999996</v>
      </c>
      <c r="AA57" s="18">
        <f>Calculations!AA146</f>
        <v>33987.478040849994</v>
      </c>
      <c r="AB57" s="18">
        <f>Calculations!AB146</f>
        <v>33085.866199624492</v>
      </c>
      <c r="AC57" s="18">
        <f>Calculations!AC146</f>
        <v>32215.555213635758</v>
      </c>
      <c r="AD57" s="18">
        <f>Calculations!AD146</f>
        <v>31375.606057226687</v>
      </c>
      <c r="AE57" s="18">
        <f>Calculations!AE146</f>
        <v>30565.107875509886</v>
      </c>
      <c r="AF57" s="18">
        <f>Calculations!AF146</f>
        <v>29783.177139244588</v>
      </c>
      <c r="AG57" s="18">
        <f>Calculations!AG146</f>
        <v>29028.956825067249</v>
      </c>
      <c r="AH57" s="18">
        <f>Calculations!AH146</f>
        <v>28301.615620315231</v>
      </c>
      <c r="AI57" s="18">
        <f>Calculations!AI146</f>
        <v>28019.522151705773</v>
      </c>
      <c r="AJ57" s="18">
        <f>Calculations!AJ146</f>
        <v>27762.719237154601</v>
      </c>
      <c r="AK57" s="18">
        <f>Calculations!AK146</f>
        <v>27530.448160039963</v>
      </c>
      <c r="AL57" s="18">
        <f>Calculations!AL146</f>
        <v>27321.972965238765</v>
      </c>
      <c r="AM57" s="18">
        <f>Calculations!AM146</f>
        <v>27136.5797762816</v>
      </c>
      <c r="AN57" s="18">
        <f>Calculations!AN146</f>
        <v>26973.576132993152</v>
      </c>
      <c r="AO57" s="18">
        <f>Calculations!AO146</f>
        <v>26832.290349003357</v>
      </c>
      <c r="AP57" s="18">
        <f>Calculations!AP146</f>
        <v>26712.070888533257</v>
      </c>
      <c r="AQ57" s="18">
        <f>Calculations!AQ146</f>
        <v>26612.285761877258</v>
      </c>
      <c r="AR57" s="18">
        <f>Calculations!AR146</f>
        <v>26532.321939020941</v>
      </c>
      <c r="AS57" s="18">
        <f>Calculations!AS146</f>
        <v>26471.584780850313</v>
      </c>
      <c r="AT57" s="18">
        <f>Calculations!AT146</f>
        <v>26429.497487424804</v>
      </c>
      <c r="AU57" s="18">
        <f>Calculations!AU146</f>
        <v>26824.675562802058</v>
      </c>
      <c r="AV57" s="18">
        <f>Calculations!AV146</f>
        <v>27237.401295917996</v>
      </c>
      <c r="AW57" s="18">
        <f>Calculations!AW146</f>
        <v>27667.148257040455</v>
      </c>
      <c r="AX57" s="18">
        <f>Calculations!AX146</f>
        <v>28113.405809329241</v>
      </c>
      <c r="AY57" s="18">
        <f>Calculations!AY146</f>
        <v>28575.678635049364</v>
      </c>
      <c r="AZ57" s="18">
        <f>Calculations!AZ146</f>
        <v>29053.486275997882</v>
      </c>
      <c r="BA57" s="18">
        <f>Calculations!BA146</f>
        <v>29546.362687717945</v>
      </c>
      <c r="BB57" s="18">
        <f>Calculations!BB146</f>
        <v>30053.855807086406</v>
      </c>
      <c r="BC57" s="18">
        <f>Calculations!BC146</f>
        <v>30575.527132873813</v>
      </c>
      <c r="BD57" s="18">
        <f>Calculations!BD146</f>
        <v>31110.951318887597</v>
      </c>
      <c r="BE57" s="18">
        <f>Calculations!BE146</f>
        <v>31659.71577932097</v>
      </c>
      <c r="BF57" s="18">
        <f>Calculations!BF146</f>
        <v>32221.420305941341</v>
      </c>
      <c r="BG57" s="18">
        <f>Calculations!BG146</f>
        <v>33214.8516967631</v>
      </c>
      <c r="BH57" s="18">
        <f>Calculations!BH146</f>
        <v>34220.458395860209</v>
      </c>
      <c r="BI57" s="18">
        <f>Calculations!BI146</f>
        <v>35237.875143984405</v>
      </c>
      <c r="BJ57" s="18">
        <f>Calculations!BJ146</f>
        <v>36266.747639664871</v>
      </c>
      <c r="BK57" s="18">
        <f>Calculations!BK146</f>
        <v>37306.732210474926</v>
      </c>
      <c r="BL57" s="18">
        <f>Calculations!BL146</f>
        <v>38357.495494160677</v>
      </c>
      <c r="BM57" s="18">
        <f>Calculations!BM146</f>
        <v>39418.714129335858</v>
      </c>
      <c r="BN57" s="18">
        <f>Calculations!BN146</f>
        <v>40490.074455455782</v>
      </c>
      <c r="BO57" s="18">
        <f>Calculations!BO146</f>
        <v>41571.272221792111</v>
      </c>
      <c r="BP57" s="18">
        <f>Calculations!BP146</f>
        <v>42662.012305138349</v>
      </c>
      <c r="BQ57" s="18">
        <f>Calculations!BQ146</f>
        <v>43762.0084359842</v>
      </c>
      <c r="BR57" s="18">
        <f>Calculations!BR146</f>
        <v>44870.982932904677</v>
      </c>
    </row>
    <row r="58" spans="3:70" outlineLevel="2" x14ac:dyDescent="0.2">
      <c r="C58" s="6" t="s">
        <v>53</v>
      </c>
      <c r="D58" s="6" t="s">
        <v>20</v>
      </c>
      <c r="G58" s="15">
        <f t="shared" ref="G58:J58" si="35">SUM(G56:G57)</f>
        <v>29301.615620315231</v>
      </c>
      <c r="H58" s="15">
        <f t="shared" si="35"/>
        <v>27429.497487424804</v>
      </c>
      <c r="I58" s="15">
        <f t="shared" si="35"/>
        <v>33221.420305941341</v>
      </c>
      <c r="J58" s="15">
        <f t="shared" si="35"/>
        <v>45870.982932904677</v>
      </c>
      <c r="W58" s="15">
        <f t="shared" ref="W58" si="36">SUM(W56:W57)</f>
        <v>38926.75</v>
      </c>
      <c r="X58" s="15">
        <f t="shared" ref="X58" si="37">SUM(X56:X57)</f>
        <v>37889.949999999997</v>
      </c>
      <c r="Y58" s="15">
        <f t="shared" ref="Y58" si="38">SUM(Y56:Y57)</f>
        <v>36888.506499999996</v>
      </c>
      <c r="Z58" s="15">
        <f t="shared" ref="Z58" si="39">SUM(Z56:Z57)</f>
        <v>35921.358804999996</v>
      </c>
      <c r="AA58" s="15">
        <f t="shared" ref="AA58" si="40">SUM(AA56:AA57)</f>
        <v>34987.478040849994</v>
      </c>
      <c r="AB58" s="15">
        <f t="shared" ref="AB58" si="41">SUM(AB56:AB57)</f>
        <v>34085.866199624492</v>
      </c>
      <c r="AC58" s="15">
        <f t="shared" ref="AC58" si="42">SUM(AC56:AC57)</f>
        <v>33215.555213635758</v>
      </c>
      <c r="AD58" s="15">
        <f t="shared" ref="AD58" si="43">SUM(AD56:AD57)</f>
        <v>32375.606057226687</v>
      </c>
      <c r="AE58" s="15">
        <f t="shared" ref="AE58" si="44">SUM(AE56:AE57)</f>
        <v>31565.107875509886</v>
      </c>
      <c r="AF58" s="15">
        <f t="shared" ref="AF58" si="45">SUM(AF56:AF57)</f>
        <v>30783.177139244588</v>
      </c>
      <c r="AG58" s="15">
        <f t="shared" ref="AG58" si="46">SUM(AG56:AG57)</f>
        <v>30028.956825067249</v>
      </c>
      <c r="AH58" s="15">
        <f t="shared" ref="AH58" si="47">SUM(AH56:AH57)</f>
        <v>29301.615620315231</v>
      </c>
      <c r="AI58" s="15">
        <f t="shared" ref="AI58" si="48">SUM(AI56:AI57)</f>
        <v>29019.522151705773</v>
      </c>
      <c r="AJ58" s="15">
        <f t="shared" ref="AJ58" si="49">SUM(AJ56:AJ57)</f>
        <v>28762.719237154601</v>
      </c>
      <c r="AK58" s="15">
        <f t="shared" ref="AK58" si="50">SUM(AK56:AK57)</f>
        <v>28530.448160039963</v>
      </c>
      <c r="AL58" s="15">
        <f t="shared" ref="AL58" si="51">SUM(AL56:AL57)</f>
        <v>28321.972965238765</v>
      </c>
      <c r="AM58" s="15">
        <f t="shared" ref="AM58" si="52">SUM(AM56:AM57)</f>
        <v>28136.5797762816</v>
      </c>
      <c r="AN58" s="15">
        <f t="shared" ref="AN58" si="53">SUM(AN56:AN57)</f>
        <v>27973.576132993152</v>
      </c>
      <c r="AO58" s="15">
        <f t="shared" ref="AO58" si="54">SUM(AO56:AO57)</f>
        <v>27832.290349003357</v>
      </c>
      <c r="AP58" s="15">
        <f t="shared" ref="AP58" si="55">SUM(AP56:AP57)</f>
        <v>27712.070888533257</v>
      </c>
      <c r="AQ58" s="15">
        <f t="shared" ref="AQ58" si="56">SUM(AQ56:AQ57)</f>
        <v>27612.285761877258</v>
      </c>
      <c r="AR58" s="15">
        <f t="shared" ref="AR58" si="57">SUM(AR56:AR57)</f>
        <v>27532.321939020941</v>
      </c>
      <c r="AS58" s="15">
        <f t="shared" ref="AS58" si="58">SUM(AS56:AS57)</f>
        <v>27471.584780850313</v>
      </c>
      <c r="AT58" s="15">
        <f t="shared" ref="AT58" si="59">SUM(AT56:AT57)</f>
        <v>27429.497487424804</v>
      </c>
      <c r="AU58" s="15">
        <f t="shared" ref="AU58" si="60">SUM(AU56:AU57)</f>
        <v>27824.675562802058</v>
      </c>
      <c r="AV58" s="15">
        <f t="shared" ref="AV58" si="61">SUM(AV56:AV57)</f>
        <v>28237.401295917996</v>
      </c>
      <c r="AW58" s="15">
        <f t="shared" ref="AW58" si="62">SUM(AW56:AW57)</f>
        <v>28667.148257040455</v>
      </c>
      <c r="AX58" s="15">
        <f t="shared" ref="AX58" si="63">SUM(AX56:AX57)</f>
        <v>29113.405809329241</v>
      </c>
      <c r="AY58" s="15">
        <f t="shared" ref="AY58" si="64">SUM(AY56:AY57)</f>
        <v>29575.678635049364</v>
      </c>
      <c r="AZ58" s="15">
        <f t="shared" ref="AZ58" si="65">SUM(AZ56:AZ57)</f>
        <v>30053.486275997882</v>
      </c>
      <c r="BA58" s="15">
        <f t="shared" ref="BA58" si="66">SUM(BA56:BA57)</f>
        <v>30546.362687717945</v>
      </c>
      <c r="BB58" s="15">
        <f t="shared" ref="BB58" si="67">SUM(BB56:BB57)</f>
        <v>31053.855807086406</v>
      </c>
      <c r="BC58" s="15">
        <f t="shared" ref="BC58" si="68">SUM(BC56:BC57)</f>
        <v>31575.527132873813</v>
      </c>
      <c r="BD58" s="15">
        <f t="shared" ref="BD58" si="69">SUM(BD56:BD57)</f>
        <v>32110.951318887597</v>
      </c>
      <c r="BE58" s="15">
        <f t="shared" ref="BE58" si="70">SUM(BE56:BE57)</f>
        <v>32659.71577932097</v>
      </c>
      <c r="BF58" s="15">
        <f t="shared" ref="BF58" si="71">SUM(BF56:BF57)</f>
        <v>33221.420305941341</v>
      </c>
      <c r="BG58" s="15">
        <f t="shared" ref="BG58" si="72">SUM(BG56:BG57)</f>
        <v>34214.8516967631</v>
      </c>
      <c r="BH58" s="15">
        <f t="shared" ref="BH58" si="73">SUM(BH56:BH57)</f>
        <v>35220.458395860209</v>
      </c>
      <c r="BI58" s="15">
        <f t="shared" ref="BI58" si="74">SUM(BI56:BI57)</f>
        <v>36237.875143984405</v>
      </c>
      <c r="BJ58" s="15">
        <f t="shared" ref="BJ58" si="75">SUM(BJ56:BJ57)</f>
        <v>37266.747639664871</v>
      </c>
      <c r="BK58" s="15">
        <f t="shared" ref="BK58" si="76">SUM(BK56:BK57)</f>
        <v>38306.732210474926</v>
      </c>
      <c r="BL58" s="15">
        <f t="shared" ref="BL58" si="77">SUM(BL56:BL57)</f>
        <v>39357.495494160677</v>
      </c>
      <c r="BM58" s="15">
        <f t="shared" ref="BM58" si="78">SUM(BM56:BM57)</f>
        <v>40418.714129335858</v>
      </c>
      <c r="BN58" s="15">
        <f t="shared" ref="BN58" si="79">SUM(BN56:BN57)</f>
        <v>41490.074455455782</v>
      </c>
      <c r="BO58" s="15">
        <f t="shared" ref="BO58" si="80">SUM(BO56:BO57)</f>
        <v>42571.272221792111</v>
      </c>
      <c r="BP58" s="15">
        <f t="shared" ref="BP58" si="81">SUM(BP56:BP57)</f>
        <v>43662.012305138349</v>
      </c>
      <c r="BQ58" s="15">
        <f t="shared" ref="BQ58" si="82">SUM(BQ56:BQ57)</f>
        <v>44762.0084359842</v>
      </c>
      <c r="BR58" s="15">
        <f t="shared" ref="BR58" si="83">SUM(BR56:BR57)</f>
        <v>45870.982932904677</v>
      </c>
    </row>
    <row r="59" spans="3:70" outlineLevel="2" x14ac:dyDescent="0.2"/>
    <row r="60" spans="3:70" s="20" customFormat="1" outlineLevel="1" x14ac:dyDescent="0.2">
      <c r="C60" s="20" t="s">
        <v>54</v>
      </c>
    </row>
    <row r="61" spans="3:70" outlineLevel="2" x14ac:dyDescent="0.2"/>
    <row r="62" spans="3:70" outlineLevel="2" x14ac:dyDescent="0.2">
      <c r="C62" s="6" t="s">
        <v>56</v>
      </c>
      <c r="D62" s="6" t="s">
        <v>20</v>
      </c>
      <c r="G62" s="8">
        <f t="shared" ref="G62:J67" si="84">SUMIF($W$4:$BR$4,G$4,$W62:$BR62)</f>
        <v>87500</v>
      </c>
      <c r="H62" s="8">
        <f t="shared" si="84"/>
        <v>98250</v>
      </c>
      <c r="I62" s="8">
        <f t="shared" si="84"/>
        <v>107250</v>
      </c>
      <c r="J62" s="8">
        <f t="shared" si="84"/>
        <v>116250</v>
      </c>
      <c r="W62" s="18">
        <f>-Calculations!W92</f>
        <v>5000</v>
      </c>
      <c r="X62" s="18">
        <f>-Calculations!X92</f>
        <v>7500</v>
      </c>
      <c r="Y62" s="18">
        <f>-Calculations!Y92</f>
        <v>7500</v>
      </c>
      <c r="Z62" s="18">
        <f>-Calculations!Z92</f>
        <v>7500</v>
      </c>
      <c r="AA62" s="18">
        <f>-Calculations!AA92</f>
        <v>7500</v>
      </c>
      <c r="AB62" s="18">
        <f>-Calculations!AB92</f>
        <v>7500</v>
      </c>
      <c r="AC62" s="18">
        <f>-Calculations!AC92</f>
        <v>7500</v>
      </c>
      <c r="AD62" s="18">
        <f>-Calculations!AD92</f>
        <v>7500</v>
      </c>
      <c r="AE62" s="18">
        <f>-Calculations!AE92</f>
        <v>7500</v>
      </c>
      <c r="AF62" s="18">
        <f>-Calculations!AF92</f>
        <v>7500</v>
      </c>
      <c r="AG62" s="18">
        <f>-Calculations!AG92</f>
        <v>7500</v>
      </c>
      <c r="AH62" s="18">
        <f>-Calculations!AH92</f>
        <v>7500</v>
      </c>
      <c r="AI62" s="18">
        <f>-Calculations!AI92</f>
        <v>7500</v>
      </c>
      <c r="AJ62" s="18">
        <f>-Calculations!AJ92</f>
        <v>8250</v>
      </c>
      <c r="AK62" s="18">
        <f>-Calculations!AK92</f>
        <v>8250</v>
      </c>
      <c r="AL62" s="18">
        <f>-Calculations!AL92</f>
        <v>8250</v>
      </c>
      <c r="AM62" s="18">
        <f>-Calculations!AM92</f>
        <v>8250</v>
      </c>
      <c r="AN62" s="18">
        <f>-Calculations!AN92</f>
        <v>8250</v>
      </c>
      <c r="AO62" s="18">
        <f>-Calculations!AO92</f>
        <v>8250</v>
      </c>
      <c r="AP62" s="18">
        <f>-Calculations!AP92</f>
        <v>8250</v>
      </c>
      <c r="AQ62" s="18">
        <f>-Calculations!AQ92</f>
        <v>8250</v>
      </c>
      <c r="AR62" s="18">
        <f>-Calculations!AR92</f>
        <v>8250</v>
      </c>
      <c r="AS62" s="18">
        <f>-Calculations!AS92</f>
        <v>8250</v>
      </c>
      <c r="AT62" s="18">
        <f>-Calculations!AT92</f>
        <v>8250</v>
      </c>
      <c r="AU62" s="18">
        <f>-Calculations!AU92</f>
        <v>8250</v>
      </c>
      <c r="AV62" s="18">
        <f>-Calculations!AV92</f>
        <v>9000</v>
      </c>
      <c r="AW62" s="18">
        <f>-Calculations!AW92</f>
        <v>9000</v>
      </c>
      <c r="AX62" s="18">
        <f>-Calculations!AX92</f>
        <v>9000</v>
      </c>
      <c r="AY62" s="18">
        <f>-Calculations!AY92</f>
        <v>9000</v>
      </c>
      <c r="AZ62" s="18">
        <f>-Calculations!AZ92</f>
        <v>9000</v>
      </c>
      <c r="BA62" s="18">
        <f>-Calculations!BA92</f>
        <v>9000</v>
      </c>
      <c r="BB62" s="18">
        <f>-Calculations!BB92</f>
        <v>9000</v>
      </c>
      <c r="BC62" s="18">
        <f>-Calculations!BC92</f>
        <v>9000</v>
      </c>
      <c r="BD62" s="18">
        <f>-Calculations!BD92</f>
        <v>9000</v>
      </c>
      <c r="BE62" s="18">
        <f>-Calculations!BE92</f>
        <v>9000</v>
      </c>
      <c r="BF62" s="18">
        <f>-Calculations!BF92</f>
        <v>9000</v>
      </c>
      <c r="BG62" s="18">
        <f>-Calculations!BG92</f>
        <v>9000</v>
      </c>
      <c r="BH62" s="18">
        <f>-Calculations!BH92</f>
        <v>9750</v>
      </c>
      <c r="BI62" s="18">
        <f>-Calculations!BI92</f>
        <v>9750</v>
      </c>
      <c r="BJ62" s="18">
        <f>-Calculations!BJ92</f>
        <v>9750</v>
      </c>
      <c r="BK62" s="18">
        <f>-Calculations!BK92</f>
        <v>9750</v>
      </c>
      <c r="BL62" s="18">
        <f>-Calculations!BL92</f>
        <v>9750</v>
      </c>
      <c r="BM62" s="18">
        <f>-Calculations!BM92</f>
        <v>9750</v>
      </c>
      <c r="BN62" s="18">
        <f>-Calculations!BN92</f>
        <v>9750</v>
      </c>
      <c r="BO62" s="18">
        <f>-Calculations!BO92</f>
        <v>9750</v>
      </c>
      <c r="BP62" s="18">
        <f>-Calculations!BP92</f>
        <v>9750</v>
      </c>
      <c r="BQ62" s="18">
        <f>-Calculations!BQ92</f>
        <v>9750</v>
      </c>
      <c r="BR62" s="18">
        <f>-Calculations!BR92</f>
        <v>9750</v>
      </c>
    </row>
    <row r="63" spans="3:70" outlineLevel="2" x14ac:dyDescent="0.2">
      <c r="C63" s="6" t="s">
        <v>57</v>
      </c>
      <c r="D63" s="6" t="s">
        <v>20</v>
      </c>
      <c r="G63" s="8">
        <f t="shared" si="84"/>
        <v>-86912.5</v>
      </c>
      <c r="H63" s="8">
        <f t="shared" si="84"/>
        <v>-90341.25</v>
      </c>
      <c r="I63" s="8">
        <f t="shared" si="84"/>
        <v>-93131.25</v>
      </c>
      <c r="J63" s="8">
        <f t="shared" si="84"/>
        <v>-95921.25</v>
      </c>
      <c r="W63" s="18">
        <f>-Calculations!W103</f>
        <v>-10000</v>
      </c>
      <c r="X63" s="18">
        <f>-Calculations!X103</f>
        <v>-3662.5</v>
      </c>
      <c r="Y63" s="18">
        <f>-Calculations!Y103</f>
        <v>-7325</v>
      </c>
      <c r="Z63" s="18">
        <f>-Calculations!Z103</f>
        <v>-7325</v>
      </c>
      <c r="AA63" s="18">
        <f>-Calculations!AA103</f>
        <v>-7325</v>
      </c>
      <c r="AB63" s="18">
        <f>-Calculations!AB103</f>
        <v>-7325</v>
      </c>
      <c r="AC63" s="18">
        <f>-Calculations!AC103</f>
        <v>-7325</v>
      </c>
      <c r="AD63" s="18">
        <f>-Calculations!AD103</f>
        <v>-7325</v>
      </c>
      <c r="AE63" s="18">
        <f>-Calculations!AE103</f>
        <v>-7325</v>
      </c>
      <c r="AF63" s="18">
        <f>-Calculations!AF103</f>
        <v>-7325</v>
      </c>
      <c r="AG63" s="18">
        <f>-Calculations!AG103</f>
        <v>-7325</v>
      </c>
      <c r="AH63" s="18">
        <f>-Calculations!AH103</f>
        <v>-7325</v>
      </c>
      <c r="AI63" s="18">
        <f>-Calculations!AI103</f>
        <v>-7325</v>
      </c>
      <c r="AJ63" s="18">
        <f>-Calculations!AJ103</f>
        <v>-7441.25</v>
      </c>
      <c r="AK63" s="18">
        <f>-Calculations!AK103</f>
        <v>-7557.5</v>
      </c>
      <c r="AL63" s="18">
        <f>-Calculations!AL103</f>
        <v>-7557.5</v>
      </c>
      <c r="AM63" s="18">
        <f>-Calculations!AM103</f>
        <v>-7557.5</v>
      </c>
      <c r="AN63" s="18">
        <f>-Calculations!AN103</f>
        <v>-7557.5</v>
      </c>
      <c r="AO63" s="18">
        <f>-Calculations!AO103</f>
        <v>-7557.5</v>
      </c>
      <c r="AP63" s="18">
        <f>-Calculations!AP103</f>
        <v>-7557.5</v>
      </c>
      <c r="AQ63" s="18">
        <f>-Calculations!AQ103</f>
        <v>-7557.5</v>
      </c>
      <c r="AR63" s="18">
        <f>-Calculations!AR103</f>
        <v>-7557.5</v>
      </c>
      <c r="AS63" s="18">
        <f>-Calculations!AS103</f>
        <v>-7557.5</v>
      </c>
      <c r="AT63" s="18">
        <f>-Calculations!AT103</f>
        <v>-7557.5</v>
      </c>
      <c r="AU63" s="18">
        <f>-Calculations!AU103</f>
        <v>-7557.5</v>
      </c>
      <c r="AV63" s="18">
        <f>-Calculations!AV103</f>
        <v>-7673.75</v>
      </c>
      <c r="AW63" s="18">
        <f>-Calculations!AW103</f>
        <v>-7790</v>
      </c>
      <c r="AX63" s="18">
        <f>-Calculations!AX103</f>
        <v>-7790</v>
      </c>
      <c r="AY63" s="18">
        <f>-Calculations!AY103</f>
        <v>-7790</v>
      </c>
      <c r="AZ63" s="18">
        <f>-Calculations!AZ103</f>
        <v>-7790</v>
      </c>
      <c r="BA63" s="18">
        <f>-Calculations!BA103</f>
        <v>-7790</v>
      </c>
      <c r="BB63" s="18">
        <f>-Calculations!BB103</f>
        <v>-7790</v>
      </c>
      <c r="BC63" s="18">
        <f>-Calculations!BC103</f>
        <v>-7790</v>
      </c>
      <c r="BD63" s="18">
        <f>-Calculations!BD103</f>
        <v>-7790</v>
      </c>
      <c r="BE63" s="18">
        <f>-Calculations!BE103</f>
        <v>-7790</v>
      </c>
      <c r="BF63" s="18">
        <f>-Calculations!BF103</f>
        <v>-7790</v>
      </c>
      <c r="BG63" s="18">
        <f>-Calculations!BG103</f>
        <v>-7790</v>
      </c>
      <c r="BH63" s="18">
        <f>-Calculations!BH103</f>
        <v>-7906.25</v>
      </c>
      <c r="BI63" s="18">
        <f>-Calculations!BI103</f>
        <v>-8022.5</v>
      </c>
      <c r="BJ63" s="18">
        <f>-Calculations!BJ103</f>
        <v>-8022.5</v>
      </c>
      <c r="BK63" s="18">
        <f>-Calculations!BK103</f>
        <v>-8022.5</v>
      </c>
      <c r="BL63" s="18">
        <f>-Calculations!BL103</f>
        <v>-8022.5</v>
      </c>
      <c r="BM63" s="18">
        <f>-Calculations!BM103</f>
        <v>-8022.5</v>
      </c>
      <c r="BN63" s="18">
        <f>-Calculations!BN103</f>
        <v>-8022.5</v>
      </c>
      <c r="BO63" s="18">
        <f>-Calculations!BO103</f>
        <v>-8022.5</v>
      </c>
      <c r="BP63" s="18">
        <f>-Calculations!BP103</f>
        <v>-8022.5</v>
      </c>
      <c r="BQ63" s="18">
        <f>-Calculations!BQ103</f>
        <v>-8022.5</v>
      </c>
      <c r="BR63" s="18">
        <f>-Calculations!BR103</f>
        <v>-8022.5</v>
      </c>
    </row>
    <row r="64" spans="3:70" outlineLevel="2" x14ac:dyDescent="0.2">
      <c r="C64" s="6" t="s">
        <v>202</v>
      </c>
      <c r="D64" s="6" t="s">
        <v>20</v>
      </c>
      <c r="G64" s="8">
        <f t="shared" si="84"/>
        <v>0</v>
      </c>
      <c r="H64" s="8">
        <f t="shared" si="84"/>
        <v>0</v>
      </c>
      <c r="I64" s="8">
        <f t="shared" si="84"/>
        <v>0</v>
      </c>
      <c r="J64" s="8">
        <f t="shared" si="84"/>
        <v>0</v>
      </c>
      <c r="W64" s="18">
        <f>-Calculations!W80</f>
        <v>0</v>
      </c>
      <c r="X64" s="18">
        <f>-Calculations!X80</f>
        <v>0</v>
      </c>
      <c r="Y64" s="18">
        <f>-Calculations!Y80</f>
        <v>0</v>
      </c>
      <c r="Z64" s="18">
        <f>-Calculations!Z80</f>
        <v>0</v>
      </c>
      <c r="AA64" s="18">
        <f>-Calculations!AA80</f>
        <v>0</v>
      </c>
      <c r="AB64" s="18">
        <f>-Calculations!AB80</f>
        <v>0</v>
      </c>
      <c r="AC64" s="18">
        <f>-Calculations!AC80</f>
        <v>0</v>
      </c>
      <c r="AD64" s="18">
        <f>-Calculations!AD80</f>
        <v>0</v>
      </c>
      <c r="AE64" s="18">
        <f>-Calculations!AE80</f>
        <v>0</v>
      </c>
      <c r="AF64" s="18">
        <f>-Calculations!AF80</f>
        <v>0</v>
      </c>
      <c r="AG64" s="18">
        <f>-Calculations!AG80</f>
        <v>0</v>
      </c>
      <c r="AH64" s="18">
        <f>-Calculations!AH80</f>
        <v>0</v>
      </c>
      <c r="AI64" s="18">
        <f>-Calculations!AI80</f>
        <v>0</v>
      </c>
      <c r="AJ64" s="18">
        <f>-Calculations!AJ80</f>
        <v>0</v>
      </c>
      <c r="AK64" s="18">
        <f>-Calculations!AK80</f>
        <v>0</v>
      </c>
      <c r="AL64" s="18">
        <f>-Calculations!AL80</f>
        <v>0</v>
      </c>
      <c r="AM64" s="18">
        <f>-Calculations!AM80</f>
        <v>0</v>
      </c>
      <c r="AN64" s="18">
        <f>-Calculations!AN80</f>
        <v>0</v>
      </c>
      <c r="AO64" s="18">
        <f>-Calculations!AO80</f>
        <v>0</v>
      </c>
      <c r="AP64" s="18">
        <f>-Calculations!AP80</f>
        <v>0</v>
      </c>
      <c r="AQ64" s="18">
        <f>-Calculations!AQ80</f>
        <v>0</v>
      </c>
      <c r="AR64" s="18">
        <f>-Calculations!AR80</f>
        <v>0</v>
      </c>
      <c r="AS64" s="18">
        <f>-Calculations!AS80</f>
        <v>0</v>
      </c>
      <c r="AT64" s="18">
        <f>-Calculations!AT80</f>
        <v>0</v>
      </c>
      <c r="AU64" s="18">
        <f>-Calculations!AU80</f>
        <v>0</v>
      </c>
      <c r="AV64" s="18">
        <f>-Calculations!AV80</f>
        <v>0</v>
      </c>
      <c r="AW64" s="18">
        <f>-Calculations!AW80</f>
        <v>0</v>
      </c>
      <c r="AX64" s="18">
        <f>-Calculations!AX80</f>
        <v>0</v>
      </c>
      <c r="AY64" s="18">
        <f>-Calculations!AY80</f>
        <v>0</v>
      </c>
      <c r="AZ64" s="18">
        <f>-Calculations!AZ80</f>
        <v>0</v>
      </c>
      <c r="BA64" s="18">
        <f>-Calculations!BA80</f>
        <v>0</v>
      </c>
      <c r="BB64" s="18">
        <f>-Calculations!BB80</f>
        <v>0</v>
      </c>
      <c r="BC64" s="18">
        <f>-Calculations!BC80</f>
        <v>0</v>
      </c>
      <c r="BD64" s="18">
        <f>-Calculations!BD80</f>
        <v>0</v>
      </c>
      <c r="BE64" s="18">
        <f>-Calculations!BE80</f>
        <v>0</v>
      </c>
      <c r="BF64" s="18">
        <f>-Calculations!BF80</f>
        <v>0</v>
      </c>
      <c r="BG64" s="18">
        <f>-Calculations!BG80</f>
        <v>0</v>
      </c>
      <c r="BH64" s="18">
        <f>-Calculations!BH80</f>
        <v>0</v>
      </c>
      <c r="BI64" s="18">
        <f>-Calculations!BI80</f>
        <v>0</v>
      </c>
      <c r="BJ64" s="18">
        <f>-Calculations!BJ80</f>
        <v>0</v>
      </c>
      <c r="BK64" s="18">
        <f>-Calculations!BK80</f>
        <v>0</v>
      </c>
      <c r="BL64" s="18">
        <f>-Calculations!BL80</f>
        <v>0</v>
      </c>
      <c r="BM64" s="18">
        <f>-Calculations!BM80</f>
        <v>0</v>
      </c>
      <c r="BN64" s="18">
        <f>-Calculations!BN80</f>
        <v>0</v>
      </c>
      <c r="BO64" s="18">
        <f>-Calculations!BO80</f>
        <v>0</v>
      </c>
      <c r="BP64" s="18">
        <f>-Calculations!BP80</f>
        <v>0</v>
      </c>
      <c r="BQ64" s="18">
        <f>-Calculations!BQ80</f>
        <v>0</v>
      </c>
      <c r="BR64" s="18">
        <f>-Calculations!BR80</f>
        <v>0</v>
      </c>
    </row>
    <row r="65" spans="1:70" outlineLevel="2" x14ac:dyDescent="0.2">
      <c r="C65" s="6" t="s">
        <v>58</v>
      </c>
      <c r="D65" s="6" t="s">
        <v>20</v>
      </c>
      <c r="G65" s="8">
        <f t="shared" si="84"/>
        <v>0</v>
      </c>
      <c r="H65" s="8">
        <f t="shared" si="84"/>
        <v>0</v>
      </c>
      <c r="I65" s="8">
        <f t="shared" si="84"/>
        <v>0</v>
      </c>
      <c r="J65" s="8">
        <f t="shared" si="84"/>
        <v>0</v>
      </c>
      <c r="W65" s="18">
        <f>-SUM(Calculations!W118,Calculations!W119,Calculations!W121)</f>
        <v>0</v>
      </c>
      <c r="X65" s="18">
        <f>-SUM(Calculations!X118,Calculations!X119,Calculations!X121)</f>
        <v>0</v>
      </c>
      <c r="Y65" s="18">
        <f>-SUM(Calculations!Y118,Calculations!Y119,Calculations!Y121)</f>
        <v>0</v>
      </c>
      <c r="Z65" s="18">
        <f>-SUM(Calculations!Z118,Calculations!Z119,Calculations!Z121)</f>
        <v>0</v>
      </c>
      <c r="AA65" s="18">
        <f>-SUM(Calculations!AA118,Calculations!AA119,Calculations!AA121)</f>
        <v>0</v>
      </c>
      <c r="AB65" s="18">
        <f>-SUM(Calculations!AB118,Calculations!AB119,Calculations!AB121)</f>
        <v>0</v>
      </c>
      <c r="AC65" s="18">
        <f>-SUM(Calculations!AC118,Calculations!AC119,Calculations!AC121)</f>
        <v>0</v>
      </c>
      <c r="AD65" s="18">
        <f>-SUM(Calculations!AD118,Calculations!AD119,Calculations!AD121)</f>
        <v>0</v>
      </c>
      <c r="AE65" s="18">
        <f>-SUM(Calculations!AE118,Calculations!AE119,Calculations!AE121)</f>
        <v>0</v>
      </c>
      <c r="AF65" s="18">
        <f>-SUM(Calculations!AF118,Calculations!AF119,Calculations!AF121)</f>
        <v>0</v>
      </c>
      <c r="AG65" s="18">
        <f>-SUM(Calculations!AG118,Calculations!AG119,Calculations!AG121)</f>
        <v>0</v>
      </c>
      <c r="AH65" s="18">
        <f>-SUM(Calculations!AH118,Calculations!AH119,Calculations!AH121)</f>
        <v>0</v>
      </c>
      <c r="AI65" s="18">
        <f>-SUM(Calculations!AI118,Calculations!AI119,Calculations!AI121)</f>
        <v>0</v>
      </c>
      <c r="AJ65" s="18">
        <f>-SUM(Calculations!AJ118,Calculations!AJ119,Calculations!AJ121)</f>
        <v>0</v>
      </c>
      <c r="AK65" s="18">
        <f>-SUM(Calculations!AK118,Calculations!AK119,Calculations!AK121)</f>
        <v>0</v>
      </c>
      <c r="AL65" s="18">
        <f>-SUM(Calculations!AL118,Calculations!AL119,Calculations!AL121)</f>
        <v>0</v>
      </c>
      <c r="AM65" s="18">
        <f>-SUM(Calculations!AM118,Calculations!AM119,Calculations!AM121)</f>
        <v>0</v>
      </c>
      <c r="AN65" s="18">
        <f>-SUM(Calculations!AN118,Calculations!AN119,Calculations!AN121)</f>
        <v>0</v>
      </c>
      <c r="AO65" s="18">
        <f>-SUM(Calculations!AO118,Calculations!AO119,Calculations!AO121)</f>
        <v>0</v>
      </c>
      <c r="AP65" s="18">
        <f>-SUM(Calculations!AP118,Calculations!AP119,Calculations!AP121)</f>
        <v>0</v>
      </c>
      <c r="AQ65" s="18">
        <f>-SUM(Calculations!AQ118,Calculations!AQ119,Calculations!AQ121)</f>
        <v>0</v>
      </c>
      <c r="AR65" s="18">
        <f>-SUM(Calculations!AR118,Calculations!AR119,Calculations!AR121)</f>
        <v>0</v>
      </c>
      <c r="AS65" s="18">
        <f>-SUM(Calculations!AS118,Calculations!AS119,Calculations!AS121)</f>
        <v>0</v>
      </c>
      <c r="AT65" s="18">
        <f>-SUM(Calculations!AT118,Calculations!AT119,Calculations!AT121)</f>
        <v>0</v>
      </c>
      <c r="AU65" s="18">
        <f>-SUM(Calculations!AU118,Calculations!AU119,Calculations!AU121)</f>
        <v>0</v>
      </c>
      <c r="AV65" s="18">
        <f>-SUM(Calculations!AV118,Calculations!AV119,Calculations!AV121)</f>
        <v>0</v>
      </c>
      <c r="AW65" s="18">
        <f>-SUM(Calculations!AW118,Calculations!AW119,Calculations!AW121)</f>
        <v>0</v>
      </c>
      <c r="AX65" s="18">
        <f>-SUM(Calculations!AX118,Calculations!AX119,Calculations!AX121)</f>
        <v>0</v>
      </c>
      <c r="AY65" s="18">
        <f>-SUM(Calculations!AY118,Calculations!AY119,Calculations!AY121)</f>
        <v>0</v>
      </c>
      <c r="AZ65" s="18">
        <f>-SUM(Calculations!AZ118,Calculations!AZ119,Calculations!AZ121)</f>
        <v>0</v>
      </c>
      <c r="BA65" s="18">
        <f>-SUM(Calculations!BA118,Calculations!BA119,Calculations!BA121)</f>
        <v>0</v>
      </c>
      <c r="BB65" s="18">
        <f>-SUM(Calculations!BB118,Calculations!BB119,Calculations!BB121)</f>
        <v>0</v>
      </c>
      <c r="BC65" s="18">
        <f>-SUM(Calculations!BC118,Calculations!BC119,Calculations!BC121)</f>
        <v>0</v>
      </c>
      <c r="BD65" s="18">
        <f>-SUM(Calculations!BD118,Calculations!BD119,Calculations!BD121)</f>
        <v>0</v>
      </c>
      <c r="BE65" s="18">
        <f>-SUM(Calculations!BE118,Calculations!BE119,Calculations!BE121)</f>
        <v>0</v>
      </c>
      <c r="BF65" s="18">
        <f>-SUM(Calculations!BF118,Calculations!BF119,Calculations!BF121)</f>
        <v>0</v>
      </c>
      <c r="BG65" s="18">
        <f>-SUM(Calculations!BG118,Calculations!BG119,Calculations!BG121)</f>
        <v>0</v>
      </c>
      <c r="BH65" s="18">
        <f>-SUM(Calculations!BH118,Calculations!BH119,Calculations!BH121)</f>
        <v>0</v>
      </c>
      <c r="BI65" s="18">
        <f>-SUM(Calculations!BI118,Calculations!BI119,Calculations!BI121)</f>
        <v>0</v>
      </c>
      <c r="BJ65" s="18">
        <f>-SUM(Calculations!BJ118,Calculations!BJ119,Calculations!BJ121)</f>
        <v>0</v>
      </c>
      <c r="BK65" s="18">
        <f>-SUM(Calculations!BK118,Calculations!BK119,Calculations!BK121)</f>
        <v>0</v>
      </c>
      <c r="BL65" s="18">
        <f>-SUM(Calculations!BL118,Calculations!BL119,Calculations!BL121)</f>
        <v>0</v>
      </c>
      <c r="BM65" s="18">
        <f>-SUM(Calculations!BM118,Calculations!BM119,Calculations!BM121)</f>
        <v>0</v>
      </c>
      <c r="BN65" s="18">
        <f>-SUM(Calculations!BN118,Calculations!BN119,Calculations!BN121)</f>
        <v>0</v>
      </c>
      <c r="BO65" s="18">
        <f>-SUM(Calculations!BO118,Calculations!BO119,Calculations!BO121)</f>
        <v>0</v>
      </c>
      <c r="BP65" s="18">
        <f>-SUM(Calculations!BP118,Calculations!BP119,Calculations!BP121)</f>
        <v>0</v>
      </c>
      <c r="BQ65" s="18">
        <f>-SUM(Calculations!BQ118,Calculations!BQ119,Calculations!BQ121)</f>
        <v>0</v>
      </c>
      <c r="BR65" s="18">
        <f>-SUM(Calculations!BR118,Calculations!BR119,Calculations!BR121)</f>
        <v>0</v>
      </c>
    </row>
    <row r="66" spans="1:70" outlineLevel="2" x14ac:dyDescent="0.2">
      <c r="C66" s="6" t="s">
        <v>59</v>
      </c>
      <c r="D66" s="6" t="s">
        <v>20</v>
      </c>
      <c r="G66" s="8">
        <f t="shared" si="84"/>
        <v>-2575.8078793967125</v>
      </c>
      <c r="H66" s="8">
        <f t="shared" si="84"/>
        <v>519.50810719160484</v>
      </c>
      <c r="I66" s="8">
        <f t="shared" si="84"/>
        <v>-1287.7840896466471</v>
      </c>
      <c r="J66" s="8">
        <f t="shared" si="84"/>
        <v>-2902.9953727710144</v>
      </c>
      <c r="W66" s="18">
        <f>-Calculations!W132</f>
        <v>-4874.125</v>
      </c>
      <c r="X66" s="18">
        <f>-Calculations!X132</f>
        <v>247.47499999999999</v>
      </c>
      <c r="Y66" s="18">
        <f>-Calculations!Y132</f>
        <v>239.05324999999999</v>
      </c>
      <c r="Z66" s="18">
        <f>-Calculations!Z132</f>
        <v>230.88415249999997</v>
      </c>
      <c r="AA66" s="18">
        <f>-Calculations!AA132</f>
        <v>222.96012792499994</v>
      </c>
      <c r="AB66" s="18">
        <f>-Calculations!AB132</f>
        <v>215.27382408725006</v>
      </c>
      <c r="AC66" s="18">
        <f>-Calculations!AC132</f>
        <v>207.81810936463251</v>
      </c>
      <c r="AD66" s="18">
        <f>-Calculations!AD132</f>
        <v>200.58606608369357</v>
      </c>
      <c r="AE66" s="18">
        <f>-Calculations!AE132</f>
        <v>193.57098410118277</v>
      </c>
      <c r="AF66" s="18">
        <f>-Calculations!AF132</f>
        <v>186.76635457814726</v>
      </c>
      <c r="AG66" s="18">
        <f>-Calculations!AG132</f>
        <v>180.16586394080284</v>
      </c>
      <c r="AH66" s="18">
        <f>-Calculations!AH132</f>
        <v>173.76338802257874</v>
      </c>
      <c r="AI66" s="18">
        <f>-Calculations!AI132</f>
        <v>118.39048638190138</v>
      </c>
      <c r="AJ66" s="18">
        <f>-Calculations!AJ132</f>
        <v>63.203896790444347</v>
      </c>
      <c r="AK66" s="18">
        <f>-Calculations!AK132</f>
        <v>57.360529886731015</v>
      </c>
      <c r="AL66" s="18">
        <f>-Calculations!AL132</f>
        <v>51.69246399012907</v>
      </c>
      <c r="AM66" s="18">
        <f>-Calculations!AM132</f>
        <v>46.194440070425209</v>
      </c>
      <c r="AN66" s="18">
        <f>-Calculations!AN132</f>
        <v>40.861356868312456</v>
      </c>
      <c r="AO66" s="18">
        <f>-Calculations!AO132</f>
        <v>35.688266162263091</v>
      </c>
      <c r="AP66" s="18">
        <f>-Calculations!AP132</f>
        <v>30.670368177395197</v>
      </c>
      <c r="AQ66" s="18">
        <f>-Calculations!AQ132</f>
        <v>25.803007132073343</v>
      </c>
      <c r="AR66" s="18">
        <f>-Calculations!AR132</f>
        <v>21.081666918111146</v>
      </c>
      <c r="AS66" s="18">
        <f>-Calculations!AS132</f>
        <v>16.501966910567813</v>
      </c>
      <c r="AT66" s="18">
        <f>-Calculations!AT132</f>
        <v>12.05965790325078</v>
      </c>
      <c r="AU66" s="18">
        <f>-Calculations!AU132</f>
        <v>-41.411881833846749</v>
      </c>
      <c r="AV66" s="18">
        <f>-Calculations!AV132</f>
        <v>-94.754150378831355</v>
      </c>
      <c r="AW66" s="18">
        <f>-Calculations!AW132</f>
        <v>-98.808525867466443</v>
      </c>
      <c r="AX66" s="18">
        <f>-Calculations!AX132</f>
        <v>-102.74127009144244</v>
      </c>
      <c r="AY66" s="18">
        <f>-Calculations!AY132</f>
        <v>-106.55603198869917</v>
      </c>
      <c r="AZ66" s="18">
        <f>-Calculations!AZ132</f>
        <v>-110.2563510290382</v>
      </c>
      <c r="BA66" s="18">
        <f>-Calculations!BA132</f>
        <v>-113.84566049816706</v>
      </c>
      <c r="BB66" s="18">
        <f>-Calculations!BB132</f>
        <v>-117.32729068322203</v>
      </c>
      <c r="BC66" s="18">
        <f>-Calculations!BC132</f>
        <v>-120.70447196272536</v>
      </c>
      <c r="BD66" s="18">
        <f>-Calculations!BD132</f>
        <v>-123.98033780384361</v>
      </c>
      <c r="BE66" s="18">
        <f>-Calculations!BE132</f>
        <v>-127.15792766972831</v>
      </c>
      <c r="BF66" s="18">
        <f>-Calculations!BF132</f>
        <v>-130.24018983963646</v>
      </c>
      <c r="BG66" s="18">
        <f>-Calculations!BG132</f>
        <v>-182.39248414444739</v>
      </c>
      <c r="BH66" s="18">
        <f>-Calculations!BH132</f>
        <v>-234.45508462011398</v>
      </c>
      <c r="BI66" s="18">
        <f>-Calculations!BI132</f>
        <v>-237.26818208151053</v>
      </c>
      <c r="BJ66" s="18">
        <f>-Calculations!BJ132</f>
        <v>-239.99688661906521</v>
      </c>
      <c r="BK66" s="18">
        <f>-Calculations!BK132</f>
        <v>-242.64373002049331</v>
      </c>
      <c r="BL66" s="18">
        <f>-Calculations!BL132</f>
        <v>-245.21116811987849</v>
      </c>
      <c r="BM66" s="18">
        <f>-Calculations!BM132</f>
        <v>-247.70158307628213</v>
      </c>
      <c r="BN66" s="18">
        <f>-Calculations!BN132</f>
        <v>-250.11728558399369</v>
      </c>
      <c r="BO66" s="18">
        <f>-Calculations!BO132</f>
        <v>-252.4605170164738</v>
      </c>
      <c r="BP66" s="18">
        <f>-Calculations!BP132</f>
        <v>-254.73345150597964</v>
      </c>
      <c r="BQ66" s="18">
        <f>-Calculations!BQ132</f>
        <v>-256.93819796080027</v>
      </c>
      <c r="BR66" s="18">
        <f>-Calculations!BR132</f>
        <v>-259.07680202197622</v>
      </c>
    </row>
    <row r="67" spans="1:70" outlineLevel="2" x14ac:dyDescent="0.2">
      <c r="C67" s="6" t="s">
        <v>159</v>
      </c>
      <c r="D67" s="6" t="s">
        <v>20</v>
      </c>
      <c r="G67" s="8">
        <f t="shared" si="84"/>
        <v>0</v>
      </c>
      <c r="H67" s="8">
        <f t="shared" si="84"/>
        <v>0</v>
      </c>
      <c r="I67" s="8">
        <f t="shared" si="84"/>
        <v>0</v>
      </c>
      <c r="J67" s="8">
        <f t="shared" si="84"/>
        <v>0</v>
      </c>
      <c r="W67" s="18">
        <f>Calculations!W138</f>
        <v>0</v>
      </c>
      <c r="X67" s="18">
        <f>Calculations!X138</f>
        <v>0</v>
      </c>
      <c r="Y67" s="18">
        <f>Calculations!Y138</f>
        <v>0</v>
      </c>
      <c r="Z67" s="18">
        <f>Calculations!Z138</f>
        <v>0</v>
      </c>
      <c r="AA67" s="18">
        <f>Calculations!AA138</f>
        <v>0</v>
      </c>
      <c r="AB67" s="18">
        <f>Calculations!AB138</f>
        <v>0</v>
      </c>
      <c r="AC67" s="18">
        <f>Calculations!AC138</f>
        <v>0</v>
      </c>
      <c r="AD67" s="18">
        <f>Calculations!AD138</f>
        <v>0</v>
      </c>
      <c r="AE67" s="18">
        <f>Calculations!AE138</f>
        <v>0</v>
      </c>
      <c r="AF67" s="18">
        <f>Calculations!AF138</f>
        <v>0</v>
      </c>
      <c r="AG67" s="18">
        <f>Calculations!AG138</f>
        <v>0</v>
      </c>
      <c r="AH67" s="18">
        <f>Calculations!AH138</f>
        <v>0</v>
      </c>
      <c r="AI67" s="18">
        <f>Calculations!AI138</f>
        <v>0</v>
      </c>
      <c r="AJ67" s="18">
        <f>Calculations!AJ138</f>
        <v>0</v>
      </c>
      <c r="AK67" s="18">
        <f>Calculations!AK138</f>
        <v>0</v>
      </c>
      <c r="AL67" s="18">
        <f>Calculations!AL138</f>
        <v>0</v>
      </c>
      <c r="AM67" s="18">
        <f>Calculations!AM138</f>
        <v>0</v>
      </c>
      <c r="AN67" s="18">
        <f>Calculations!AN138</f>
        <v>0</v>
      </c>
      <c r="AO67" s="18">
        <f>Calculations!AO138</f>
        <v>0</v>
      </c>
      <c r="AP67" s="18">
        <f>Calculations!AP138</f>
        <v>0</v>
      </c>
      <c r="AQ67" s="18">
        <f>Calculations!AQ138</f>
        <v>0</v>
      </c>
      <c r="AR67" s="18">
        <f>Calculations!AR138</f>
        <v>0</v>
      </c>
      <c r="AS67" s="18">
        <f>Calculations!AS138</f>
        <v>0</v>
      </c>
      <c r="AT67" s="18">
        <f>Calculations!AT138</f>
        <v>0</v>
      </c>
      <c r="AU67" s="18">
        <f>Calculations!AU138</f>
        <v>0</v>
      </c>
      <c r="AV67" s="18">
        <f>Calculations!AV138</f>
        <v>0</v>
      </c>
      <c r="AW67" s="18">
        <f>Calculations!AW138</f>
        <v>0</v>
      </c>
      <c r="AX67" s="18">
        <f>Calculations!AX138</f>
        <v>0</v>
      </c>
      <c r="AY67" s="18">
        <f>Calculations!AY138</f>
        <v>0</v>
      </c>
      <c r="AZ67" s="18">
        <f>Calculations!AZ138</f>
        <v>0</v>
      </c>
      <c r="BA67" s="18">
        <f>Calculations!BA138</f>
        <v>0</v>
      </c>
      <c r="BB67" s="18">
        <f>Calculations!BB138</f>
        <v>0</v>
      </c>
      <c r="BC67" s="18">
        <f>Calculations!BC138</f>
        <v>0</v>
      </c>
      <c r="BD67" s="18">
        <f>Calculations!BD138</f>
        <v>0</v>
      </c>
      <c r="BE67" s="18">
        <f>Calculations!BE138</f>
        <v>0</v>
      </c>
      <c r="BF67" s="18">
        <f>Calculations!BF138</f>
        <v>0</v>
      </c>
      <c r="BG67" s="18">
        <f>Calculations!BG138</f>
        <v>0</v>
      </c>
      <c r="BH67" s="18">
        <f>Calculations!BH138</f>
        <v>0</v>
      </c>
      <c r="BI67" s="18">
        <f>Calculations!BI138</f>
        <v>0</v>
      </c>
      <c r="BJ67" s="18">
        <f>Calculations!BJ138</f>
        <v>0</v>
      </c>
      <c r="BK67" s="18">
        <f>Calculations!BK138</f>
        <v>0</v>
      </c>
      <c r="BL67" s="18">
        <f>Calculations!BL138</f>
        <v>0</v>
      </c>
      <c r="BM67" s="18">
        <f>Calculations!BM138</f>
        <v>0</v>
      </c>
      <c r="BN67" s="18">
        <f>Calculations!BN138</f>
        <v>0</v>
      </c>
      <c r="BO67" s="18">
        <f>Calculations!BO138</f>
        <v>0</v>
      </c>
      <c r="BP67" s="18">
        <f>Calculations!BP138</f>
        <v>0</v>
      </c>
      <c r="BQ67" s="18">
        <f>Calculations!BQ138</f>
        <v>0</v>
      </c>
      <c r="BR67" s="18">
        <f>Calculations!BR138</f>
        <v>0</v>
      </c>
    </row>
    <row r="68" spans="1:70" outlineLevel="2" x14ac:dyDescent="0.2">
      <c r="C68" s="6" t="s">
        <v>60</v>
      </c>
      <c r="D68" s="6" t="s">
        <v>20</v>
      </c>
      <c r="G68" s="15">
        <f>SUM(G62:G67)</f>
        <v>-1988.3078793967125</v>
      </c>
      <c r="H68" s="15">
        <f t="shared" ref="H68:J68" si="85">SUM(H62:H67)</f>
        <v>8428.2581071916047</v>
      </c>
      <c r="I68" s="15">
        <f t="shared" si="85"/>
        <v>12830.965910353352</v>
      </c>
      <c r="J68" s="15">
        <f t="shared" si="85"/>
        <v>17425.754627228984</v>
      </c>
      <c r="W68" s="15">
        <f t="shared" ref="W68" si="86">SUM(W62:W67)</f>
        <v>-9874.125</v>
      </c>
      <c r="X68" s="15">
        <f t="shared" ref="X68" si="87">SUM(X62:X67)</f>
        <v>4084.9749999999999</v>
      </c>
      <c r="Y68" s="15">
        <f t="shared" ref="Y68" si="88">SUM(Y62:Y67)</f>
        <v>414.05324999999999</v>
      </c>
      <c r="Z68" s="15">
        <f t="shared" ref="Z68" si="89">SUM(Z62:Z67)</f>
        <v>405.88415249999997</v>
      </c>
      <c r="AA68" s="15">
        <f t="shared" ref="AA68" si="90">SUM(AA62:AA67)</f>
        <v>397.96012792499994</v>
      </c>
      <c r="AB68" s="15">
        <f t="shared" ref="AB68" si="91">SUM(AB62:AB67)</f>
        <v>390.27382408725009</v>
      </c>
      <c r="AC68" s="15">
        <f t="shared" ref="AC68" si="92">SUM(AC62:AC67)</f>
        <v>382.81810936463251</v>
      </c>
      <c r="AD68" s="15">
        <f t="shared" ref="AD68" si="93">SUM(AD62:AD67)</f>
        <v>375.58606608369359</v>
      </c>
      <c r="AE68" s="15">
        <f t="shared" ref="AE68" si="94">SUM(AE62:AE67)</f>
        <v>368.57098410118277</v>
      </c>
      <c r="AF68" s="15">
        <f t="shared" ref="AF68" si="95">SUM(AF62:AF67)</f>
        <v>361.76635457814723</v>
      </c>
      <c r="AG68" s="15">
        <f t="shared" ref="AG68" si="96">SUM(AG62:AG67)</f>
        <v>355.16586394080286</v>
      </c>
      <c r="AH68" s="15">
        <f t="shared" ref="AH68" si="97">SUM(AH62:AH67)</f>
        <v>348.76338802257874</v>
      </c>
      <c r="AI68" s="15">
        <f t="shared" ref="AI68" si="98">SUM(AI62:AI67)</f>
        <v>293.39048638190138</v>
      </c>
      <c r="AJ68" s="15">
        <f t="shared" ref="AJ68" si="99">SUM(AJ62:AJ67)</f>
        <v>871.95389679044433</v>
      </c>
      <c r="AK68" s="15">
        <f t="shared" ref="AK68" si="100">SUM(AK62:AK67)</f>
        <v>749.860529886731</v>
      </c>
      <c r="AL68" s="15">
        <f t="shared" ref="AL68" si="101">SUM(AL62:AL67)</f>
        <v>744.19246399012911</v>
      </c>
      <c r="AM68" s="15">
        <f t="shared" ref="AM68" si="102">SUM(AM62:AM67)</f>
        <v>738.69444007042523</v>
      </c>
      <c r="AN68" s="15">
        <f t="shared" ref="AN68" si="103">SUM(AN62:AN67)</f>
        <v>733.36135686831244</v>
      </c>
      <c r="AO68" s="15">
        <f t="shared" ref="AO68" si="104">SUM(AO62:AO67)</f>
        <v>728.18826616226306</v>
      </c>
      <c r="AP68" s="15">
        <f t="shared" ref="AP68" si="105">SUM(AP62:AP67)</f>
        <v>723.17036817739518</v>
      </c>
      <c r="AQ68" s="15">
        <f t="shared" ref="AQ68" si="106">SUM(AQ62:AQ67)</f>
        <v>718.30300713207339</v>
      </c>
      <c r="AR68" s="15">
        <f t="shared" ref="AR68" si="107">SUM(AR62:AR67)</f>
        <v>713.58166691811118</v>
      </c>
      <c r="AS68" s="15">
        <f t="shared" ref="AS68" si="108">SUM(AS62:AS67)</f>
        <v>709.00196691056783</v>
      </c>
      <c r="AT68" s="15">
        <f t="shared" ref="AT68" si="109">SUM(AT62:AT67)</f>
        <v>704.55965790325081</v>
      </c>
      <c r="AU68" s="15">
        <f t="shared" ref="AU68" si="110">SUM(AU62:AU67)</f>
        <v>651.08811816615321</v>
      </c>
      <c r="AV68" s="15">
        <f t="shared" ref="AV68" si="111">SUM(AV62:AV67)</f>
        <v>1231.4958496211686</v>
      </c>
      <c r="AW68" s="15">
        <f t="shared" ref="AW68" si="112">SUM(AW62:AW67)</f>
        <v>1111.1914741325336</v>
      </c>
      <c r="AX68" s="15">
        <f t="shared" ref="AX68" si="113">SUM(AX62:AX67)</f>
        <v>1107.2587299085576</v>
      </c>
      <c r="AY68" s="15">
        <f t="shared" ref="AY68" si="114">SUM(AY62:AY67)</f>
        <v>1103.4439680113007</v>
      </c>
      <c r="AZ68" s="15">
        <f t="shared" ref="AZ68" si="115">SUM(AZ62:AZ67)</f>
        <v>1099.7436489709619</v>
      </c>
      <c r="BA68" s="15">
        <f t="shared" ref="BA68" si="116">SUM(BA62:BA67)</f>
        <v>1096.154339501833</v>
      </c>
      <c r="BB68" s="15">
        <f t="shared" ref="BB68" si="117">SUM(BB62:BB67)</f>
        <v>1092.6727093167779</v>
      </c>
      <c r="BC68" s="15">
        <f t="shared" ref="BC68" si="118">SUM(BC62:BC67)</f>
        <v>1089.2955280372746</v>
      </c>
      <c r="BD68" s="15">
        <f t="shared" ref="BD68" si="119">SUM(BD62:BD67)</f>
        <v>1086.0196621961563</v>
      </c>
      <c r="BE68" s="15">
        <f t="shared" ref="BE68" si="120">SUM(BE62:BE67)</f>
        <v>1082.8420723302718</v>
      </c>
      <c r="BF68" s="15">
        <f t="shared" ref="BF68" si="121">SUM(BF62:BF67)</f>
        <v>1079.7598101603635</v>
      </c>
      <c r="BG68" s="15">
        <f t="shared" ref="BG68" si="122">SUM(BG62:BG67)</f>
        <v>1027.6075158555527</v>
      </c>
      <c r="BH68" s="15">
        <f t="shared" ref="BH68" si="123">SUM(BH62:BH67)</f>
        <v>1609.2949153798861</v>
      </c>
      <c r="BI68" s="15">
        <f t="shared" ref="BI68" si="124">SUM(BI62:BI67)</f>
        <v>1490.2318179184895</v>
      </c>
      <c r="BJ68" s="15">
        <f t="shared" ref="BJ68" si="125">SUM(BJ62:BJ67)</f>
        <v>1487.5031133809348</v>
      </c>
      <c r="BK68" s="15">
        <f t="shared" ref="BK68" si="126">SUM(BK62:BK67)</f>
        <v>1484.8562699795066</v>
      </c>
      <c r="BL68" s="15">
        <f t="shared" ref="BL68" si="127">SUM(BL62:BL67)</f>
        <v>1482.2888318801215</v>
      </c>
      <c r="BM68" s="15">
        <f t="shared" ref="BM68" si="128">SUM(BM62:BM67)</f>
        <v>1479.7984169237179</v>
      </c>
      <c r="BN68" s="15">
        <f t="shared" ref="BN68" si="129">SUM(BN62:BN67)</f>
        <v>1477.3827144160064</v>
      </c>
      <c r="BO68" s="15">
        <f t="shared" ref="BO68" si="130">SUM(BO62:BO67)</f>
        <v>1475.0394829835261</v>
      </c>
      <c r="BP68" s="15">
        <f t="shared" ref="BP68" si="131">SUM(BP62:BP67)</f>
        <v>1472.7665484940203</v>
      </c>
      <c r="BQ68" s="15">
        <f t="shared" ref="BQ68" si="132">SUM(BQ62:BQ67)</f>
        <v>1470.5618020391998</v>
      </c>
      <c r="BR68" s="15">
        <f t="shared" ref="BR68" si="133">SUM(BR62:BR67)</f>
        <v>1468.4231979780238</v>
      </c>
    </row>
    <row r="69" spans="1:70" outlineLevel="2" x14ac:dyDescent="0.2"/>
    <row r="70" spans="1:70" outlineLevel="2" x14ac:dyDescent="0.2">
      <c r="C70" s="6" t="s">
        <v>55</v>
      </c>
      <c r="D70" s="6" t="s">
        <v>20</v>
      </c>
      <c r="G70" s="18">
        <f>F71</f>
        <v>0</v>
      </c>
      <c r="H70" s="18">
        <f t="shared" ref="H70:J70" si="134">G71</f>
        <v>-1988.3078793967125</v>
      </c>
      <c r="I70" s="18">
        <f t="shared" si="134"/>
        <v>6439.9502277948923</v>
      </c>
      <c r="J70" s="18">
        <f t="shared" si="134"/>
        <v>19270.916138148244</v>
      </c>
      <c r="W70" s="18">
        <f t="shared" ref="W70" si="135">V71</f>
        <v>0</v>
      </c>
      <c r="X70" s="18">
        <f t="shared" ref="X70" si="136">W71</f>
        <v>-9874.125</v>
      </c>
      <c r="Y70" s="18">
        <f t="shared" ref="Y70" si="137">X71</f>
        <v>-5789.15</v>
      </c>
      <c r="Z70" s="18">
        <f t="shared" ref="Z70" si="138">Y71</f>
        <v>-5375.0967499999997</v>
      </c>
      <c r="AA70" s="18">
        <f t="shared" ref="AA70" si="139">Z71</f>
        <v>-4969.2125974999999</v>
      </c>
      <c r="AB70" s="18">
        <f t="shared" ref="AB70" si="140">AA71</f>
        <v>-4571.2524695749999</v>
      </c>
      <c r="AC70" s="18">
        <f t="shared" ref="AC70" si="141">AB71</f>
        <v>-4180.9786454877494</v>
      </c>
      <c r="AD70" s="18">
        <f t="shared" ref="AD70" si="142">AC71</f>
        <v>-3798.1605361231168</v>
      </c>
      <c r="AE70" s="18">
        <f t="shared" ref="AE70" si="143">AD71</f>
        <v>-3422.5744700394234</v>
      </c>
      <c r="AF70" s="18">
        <f t="shared" ref="AF70" si="144">AE71</f>
        <v>-3054.0034859382408</v>
      </c>
      <c r="AG70" s="18">
        <f t="shared" ref="AG70" si="145">AF71</f>
        <v>-2692.2371313600934</v>
      </c>
      <c r="AH70" s="18">
        <f t="shared" ref="AH70" si="146">AG71</f>
        <v>-2337.0712674192905</v>
      </c>
      <c r="AI70" s="18">
        <f t="shared" ref="AI70" si="147">AH71</f>
        <v>-1988.3078793967118</v>
      </c>
      <c r="AJ70" s="18">
        <f t="shared" ref="AJ70" si="148">AI71</f>
        <v>-1694.9173930148104</v>
      </c>
      <c r="AK70" s="18">
        <f t="shared" ref="AK70" si="149">AJ71</f>
        <v>-822.96349622436605</v>
      </c>
      <c r="AL70" s="18">
        <f t="shared" ref="AL70" si="150">AK71</f>
        <v>-73.102966337635053</v>
      </c>
      <c r="AM70" s="18">
        <f t="shared" ref="AM70" si="151">AL71</f>
        <v>671.08949765249406</v>
      </c>
      <c r="AN70" s="18">
        <f t="shared" ref="AN70" si="152">AM71</f>
        <v>1409.7839377229193</v>
      </c>
      <c r="AO70" s="18">
        <f t="shared" ref="AO70" si="153">AN71</f>
        <v>2143.1452945912315</v>
      </c>
      <c r="AP70" s="18">
        <f t="shared" ref="AP70" si="154">AO71</f>
        <v>2871.3335607534946</v>
      </c>
      <c r="AQ70" s="18">
        <f t="shared" ref="AQ70" si="155">AP71</f>
        <v>3594.5039289308897</v>
      </c>
      <c r="AR70" s="18">
        <f t="shared" ref="AR70" si="156">AQ71</f>
        <v>4312.8069360629634</v>
      </c>
      <c r="AS70" s="18">
        <f t="shared" ref="AS70" si="157">AR71</f>
        <v>5026.3886029810747</v>
      </c>
      <c r="AT70" s="18">
        <f t="shared" ref="AT70" si="158">AS71</f>
        <v>5735.3905698916424</v>
      </c>
      <c r="AU70" s="18">
        <f t="shared" ref="AU70" si="159">AT71</f>
        <v>6439.9502277948932</v>
      </c>
      <c r="AV70" s="18">
        <f t="shared" ref="AV70" si="160">AU71</f>
        <v>7091.0383459610466</v>
      </c>
      <c r="AW70" s="18">
        <f t="shared" ref="AW70" si="161">AV71</f>
        <v>8322.534195582215</v>
      </c>
      <c r="AX70" s="18">
        <f t="shared" ref="AX70" si="162">AW71</f>
        <v>9433.7256697147495</v>
      </c>
      <c r="AY70" s="18">
        <f t="shared" ref="AY70" si="163">AX71</f>
        <v>10540.984399623307</v>
      </c>
      <c r="AZ70" s="18">
        <f t="shared" ref="AZ70" si="164">AY71</f>
        <v>11644.428367634608</v>
      </c>
      <c r="BA70" s="18">
        <f t="shared" ref="BA70" si="165">AZ71</f>
        <v>12744.172016605569</v>
      </c>
      <c r="BB70" s="18">
        <f t="shared" ref="BB70" si="166">BA71</f>
        <v>13840.326356107402</v>
      </c>
      <c r="BC70" s="18">
        <f t="shared" ref="BC70" si="167">BB71</f>
        <v>14932.999065424179</v>
      </c>
      <c r="BD70" s="18">
        <f t="shared" ref="BD70" si="168">BC71</f>
        <v>16022.294593461454</v>
      </c>
      <c r="BE70" s="18">
        <f t="shared" ref="BE70" si="169">BD71</f>
        <v>17108.314255657609</v>
      </c>
      <c r="BF70" s="18">
        <f t="shared" ref="BF70" si="170">BE71</f>
        <v>18191.156327987883</v>
      </c>
      <c r="BG70" s="18">
        <f t="shared" ref="BG70" si="171">BF71</f>
        <v>19270.916138148248</v>
      </c>
      <c r="BH70" s="18">
        <f t="shared" ref="BH70" si="172">BG71</f>
        <v>20298.523654003802</v>
      </c>
      <c r="BI70" s="18">
        <f t="shared" ref="BI70" si="173">BH71</f>
        <v>21907.818569383689</v>
      </c>
      <c r="BJ70" s="18">
        <f t="shared" ref="BJ70" si="174">BI71</f>
        <v>23398.050387302181</v>
      </c>
      <c r="BK70" s="18">
        <f t="shared" ref="BK70" si="175">BJ71</f>
        <v>24885.553500683116</v>
      </c>
      <c r="BL70" s="18">
        <f t="shared" ref="BL70" si="176">BK71</f>
        <v>26370.409770662623</v>
      </c>
      <c r="BM70" s="18">
        <f t="shared" ref="BM70" si="177">BL71</f>
        <v>27852.698602542747</v>
      </c>
      <c r="BN70" s="18">
        <f t="shared" ref="BN70" si="178">BM71</f>
        <v>29332.497019466464</v>
      </c>
      <c r="BO70" s="18">
        <f t="shared" ref="BO70" si="179">BN71</f>
        <v>30809.87973388247</v>
      </c>
      <c r="BP70" s="18">
        <f t="shared" ref="BP70" si="180">BO71</f>
        <v>32284.919216865997</v>
      </c>
      <c r="BQ70" s="18">
        <f t="shared" ref="BQ70" si="181">BP71</f>
        <v>33757.685765360016</v>
      </c>
      <c r="BR70" s="18">
        <f t="shared" ref="BR70" si="182">BQ71</f>
        <v>35228.247567399216</v>
      </c>
    </row>
    <row r="71" spans="1:70" outlineLevel="2" x14ac:dyDescent="0.2">
      <c r="C71" s="6" t="s">
        <v>61</v>
      </c>
      <c r="D71" s="6" t="s">
        <v>20</v>
      </c>
      <c r="F71" s="18">
        <f>F44</f>
        <v>0</v>
      </c>
      <c r="G71" s="15">
        <f>G68+G70</f>
        <v>-1988.3078793967125</v>
      </c>
      <c r="H71" s="15">
        <f t="shared" ref="H71:J71" si="183">H68+H70</f>
        <v>6439.9502277948923</v>
      </c>
      <c r="I71" s="15">
        <f t="shared" si="183"/>
        <v>19270.916138148244</v>
      </c>
      <c r="J71" s="15">
        <f t="shared" si="183"/>
        <v>36696.670765377232</v>
      </c>
      <c r="W71" s="15">
        <f t="shared" ref="W71:BR71" si="184">W68+W70</f>
        <v>-9874.125</v>
      </c>
      <c r="X71" s="15">
        <f t="shared" si="184"/>
        <v>-5789.15</v>
      </c>
      <c r="Y71" s="15">
        <f t="shared" si="184"/>
        <v>-5375.0967499999997</v>
      </c>
      <c r="Z71" s="15">
        <f t="shared" si="184"/>
        <v>-4969.2125974999999</v>
      </c>
      <c r="AA71" s="15">
        <f t="shared" si="184"/>
        <v>-4571.2524695749999</v>
      </c>
      <c r="AB71" s="15">
        <f t="shared" si="184"/>
        <v>-4180.9786454877494</v>
      </c>
      <c r="AC71" s="15">
        <f t="shared" si="184"/>
        <v>-3798.1605361231168</v>
      </c>
      <c r="AD71" s="15">
        <f t="shared" si="184"/>
        <v>-3422.5744700394234</v>
      </c>
      <c r="AE71" s="15">
        <f t="shared" si="184"/>
        <v>-3054.0034859382408</v>
      </c>
      <c r="AF71" s="15">
        <f t="shared" si="184"/>
        <v>-2692.2371313600934</v>
      </c>
      <c r="AG71" s="15">
        <f t="shared" si="184"/>
        <v>-2337.0712674192905</v>
      </c>
      <c r="AH71" s="15">
        <f t="shared" si="184"/>
        <v>-1988.3078793967118</v>
      </c>
      <c r="AI71" s="15">
        <f t="shared" si="184"/>
        <v>-1694.9173930148104</v>
      </c>
      <c r="AJ71" s="15">
        <f t="shared" si="184"/>
        <v>-822.96349622436605</v>
      </c>
      <c r="AK71" s="15">
        <f t="shared" si="184"/>
        <v>-73.102966337635053</v>
      </c>
      <c r="AL71" s="15">
        <f t="shared" si="184"/>
        <v>671.08949765249406</v>
      </c>
      <c r="AM71" s="15">
        <f t="shared" si="184"/>
        <v>1409.7839377229193</v>
      </c>
      <c r="AN71" s="15">
        <f t="shared" si="184"/>
        <v>2143.1452945912315</v>
      </c>
      <c r="AO71" s="15">
        <f t="shared" si="184"/>
        <v>2871.3335607534946</v>
      </c>
      <c r="AP71" s="15">
        <f t="shared" si="184"/>
        <v>3594.5039289308897</v>
      </c>
      <c r="AQ71" s="15">
        <f t="shared" si="184"/>
        <v>4312.8069360629634</v>
      </c>
      <c r="AR71" s="15">
        <f t="shared" si="184"/>
        <v>5026.3886029810747</v>
      </c>
      <c r="AS71" s="15">
        <f t="shared" si="184"/>
        <v>5735.3905698916424</v>
      </c>
      <c r="AT71" s="15">
        <f t="shared" si="184"/>
        <v>6439.9502277948932</v>
      </c>
      <c r="AU71" s="15">
        <f t="shared" si="184"/>
        <v>7091.0383459610466</v>
      </c>
      <c r="AV71" s="15">
        <f t="shared" si="184"/>
        <v>8322.534195582215</v>
      </c>
      <c r="AW71" s="15">
        <f t="shared" si="184"/>
        <v>9433.7256697147495</v>
      </c>
      <c r="AX71" s="15">
        <f t="shared" si="184"/>
        <v>10540.984399623307</v>
      </c>
      <c r="AY71" s="15">
        <f t="shared" si="184"/>
        <v>11644.428367634608</v>
      </c>
      <c r="AZ71" s="15">
        <f t="shared" si="184"/>
        <v>12744.172016605569</v>
      </c>
      <c r="BA71" s="15">
        <f t="shared" si="184"/>
        <v>13840.326356107402</v>
      </c>
      <c r="BB71" s="15">
        <f t="shared" si="184"/>
        <v>14932.999065424179</v>
      </c>
      <c r="BC71" s="15">
        <f t="shared" si="184"/>
        <v>16022.294593461454</v>
      </c>
      <c r="BD71" s="15">
        <f t="shared" si="184"/>
        <v>17108.314255657609</v>
      </c>
      <c r="BE71" s="15">
        <f t="shared" si="184"/>
        <v>18191.156327987883</v>
      </c>
      <c r="BF71" s="15">
        <f t="shared" si="184"/>
        <v>19270.916138148248</v>
      </c>
      <c r="BG71" s="15">
        <f t="shared" si="184"/>
        <v>20298.523654003802</v>
      </c>
      <c r="BH71" s="15">
        <f t="shared" si="184"/>
        <v>21907.818569383689</v>
      </c>
      <c r="BI71" s="15">
        <f t="shared" si="184"/>
        <v>23398.050387302181</v>
      </c>
      <c r="BJ71" s="15">
        <f t="shared" si="184"/>
        <v>24885.553500683116</v>
      </c>
      <c r="BK71" s="15">
        <f t="shared" si="184"/>
        <v>26370.409770662623</v>
      </c>
      <c r="BL71" s="15">
        <f t="shared" si="184"/>
        <v>27852.698602542747</v>
      </c>
      <c r="BM71" s="15">
        <f t="shared" si="184"/>
        <v>29332.497019466464</v>
      </c>
      <c r="BN71" s="15">
        <f t="shared" si="184"/>
        <v>30809.87973388247</v>
      </c>
      <c r="BO71" s="15">
        <f t="shared" si="184"/>
        <v>32284.919216865997</v>
      </c>
      <c r="BP71" s="15">
        <f t="shared" si="184"/>
        <v>33757.685765360016</v>
      </c>
      <c r="BQ71" s="15">
        <f t="shared" si="184"/>
        <v>35228.247567399216</v>
      </c>
      <c r="BR71" s="15">
        <f t="shared" si="184"/>
        <v>36696.670765377239</v>
      </c>
    </row>
    <row r="72" spans="1:70" outlineLevel="2" x14ac:dyDescent="0.2"/>
    <row r="73" spans="1:70" s="20" customFormat="1" outlineLevel="1" x14ac:dyDescent="0.2">
      <c r="C73" s="20" t="s">
        <v>87</v>
      </c>
    </row>
    <row r="74" spans="1:70" outlineLevel="2" x14ac:dyDescent="0.2"/>
    <row r="75" spans="1:70" outlineLevel="2" x14ac:dyDescent="0.2">
      <c r="C75" s="6" t="s">
        <v>88</v>
      </c>
      <c r="G75" s="6">
        <f>G58-G54</f>
        <v>0</v>
      </c>
      <c r="H75" s="6">
        <f t="shared" ref="H75:J75" si="185">H58-H54</f>
        <v>0</v>
      </c>
      <c r="I75" s="6">
        <f t="shared" si="185"/>
        <v>0</v>
      </c>
      <c r="J75" s="6">
        <f t="shared" si="185"/>
        <v>0</v>
      </c>
    </row>
    <row r="76" spans="1:70" outlineLevel="2" x14ac:dyDescent="0.2">
      <c r="C76" s="6" t="s">
        <v>89</v>
      </c>
      <c r="G76" s="6">
        <f>G57-F57-G37</f>
        <v>0</v>
      </c>
      <c r="H76" s="6">
        <f t="shared" ref="H76:J76" si="186">H57-G57-H37</f>
        <v>1.8189894035458565E-12</v>
      </c>
      <c r="I76" s="6">
        <f t="shared" si="186"/>
        <v>0</v>
      </c>
      <c r="J76" s="6">
        <f t="shared" si="186"/>
        <v>0</v>
      </c>
    </row>
    <row r="77" spans="1:70" outlineLevel="2" x14ac:dyDescent="0.2">
      <c r="C77" s="6" t="s">
        <v>90</v>
      </c>
      <c r="G77" s="6">
        <f>G71-G44</f>
        <v>0</v>
      </c>
      <c r="H77" s="6">
        <f t="shared" ref="H77:J77" si="187">H71-H44</f>
        <v>0</v>
      </c>
      <c r="I77" s="6">
        <f t="shared" si="187"/>
        <v>0</v>
      </c>
      <c r="J77" s="6">
        <f t="shared" si="187"/>
        <v>0</v>
      </c>
    </row>
    <row r="78" spans="1:70" outlineLevel="2" x14ac:dyDescent="0.2"/>
    <row r="79" spans="1:70" s="14" customFormat="1" x14ac:dyDescent="0.2">
      <c r="A79" s="14" t="str">
        <f>REPT("End of Sheet                                                                                                                             ",10)</f>
        <v xml:space="preserve">End of Sheet                                                                                                                             End of Sheet                                                                                                                             End of Sheet                                                                                                                             End of Sheet                                                                                                                             End of Sheet                                                                                                                             End of Sheet                                                                                                                             End of Sheet                                                                                                                             End of Sheet                                                                                                                             End of Sheet                                                                                                                             End of Sheet                                                                                                                             </v>
      </c>
    </row>
  </sheetData>
  <phoneticPr fontId="15" type="noConversion"/>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Drop Down 1">
              <controlPr defaultSize="0" autoLine="0" autoPict="0">
                <anchor moveWithCells="1">
                  <from>
                    <xdr:col>2</xdr:col>
                    <xdr:colOff>1190625</xdr:colOff>
                    <xdr:row>3</xdr:row>
                    <xdr:rowOff>142875</xdr:rowOff>
                  </from>
                  <to>
                    <xdr:col>3</xdr:col>
                    <xdr:colOff>1200150</xdr:colOff>
                    <xdr:row>6</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B2F27-A6B5-4CAF-B544-507F6B17591D}">
  <sheetPr codeName="Sheet9">
    <tabColor rgb="FFED7D31"/>
  </sheetPr>
  <dimension ref="A1:J82"/>
  <sheetViews>
    <sheetView showGridLines="0" tabSelected="1" zoomScaleNormal="100" workbookViewId="0">
      <selection activeCell="J24" sqref="J24"/>
    </sheetView>
  </sheetViews>
  <sheetFormatPr defaultRowHeight="12.75" outlineLevelRow="1" x14ac:dyDescent="0.2"/>
  <cols>
    <col min="1" max="2" width="2.7109375" customWidth="1"/>
    <col min="3" max="3" width="26" customWidth="1"/>
  </cols>
  <sheetData>
    <row r="1" spans="1:10" s="49" customFormat="1" ht="15" x14ac:dyDescent="0.2">
      <c r="A1" s="49" t="s">
        <v>191</v>
      </c>
      <c r="B1" s="50"/>
      <c r="C1" s="50"/>
    </row>
    <row r="5" spans="1:10" x14ac:dyDescent="0.2">
      <c r="C5" t="s">
        <v>250</v>
      </c>
      <c r="D5" s="62">
        <v>1</v>
      </c>
    </row>
    <row r="8" spans="1:10" x14ac:dyDescent="0.2">
      <c r="E8" t="s">
        <v>5</v>
      </c>
      <c r="F8">
        <v>1</v>
      </c>
      <c r="G8">
        <v>2</v>
      </c>
      <c r="H8">
        <v>3</v>
      </c>
    </row>
    <row r="9" spans="1:10" x14ac:dyDescent="0.2">
      <c r="C9" t="s">
        <v>22</v>
      </c>
      <c r="D9" t="s">
        <v>27</v>
      </c>
      <c r="E9" s="37" t="str" cm="1">
        <f t="array" ref="E9">INDEX(F9:H9,$D$5)</f>
        <v>Base</v>
      </c>
      <c r="F9" s="62" t="s">
        <v>247</v>
      </c>
      <c r="G9" s="62" t="s">
        <v>248</v>
      </c>
      <c r="H9" s="62" t="s">
        <v>249</v>
      </c>
      <c r="J9" s="64" t="str" cm="1">
        <f t="array" ref="J9:J11">TRANSPOSE(F9:H9)</f>
        <v>Base</v>
      </c>
    </row>
    <row r="10" spans="1:10" x14ac:dyDescent="0.2">
      <c r="J10" s="64" t="str">
        <v>In House</v>
      </c>
    </row>
    <row r="11" spans="1:10" x14ac:dyDescent="0.2">
      <c r="C11" s="32" t="s">
        <v>140</v>
      </c>
      <c r="J11" s="64" t="str">
        <v>Cloud</v>
      </c>
    </row>
    <row r="12" spans="1:10" outlineLevel="1" x14ac:dyDescent="0.2">
      <c r="C12" t="s">
        <v>62</v>
      </c>
      <c r="D12" t="s">
        <v>251</v>
      </c>
      <c r="E12" s="37" cm="1">
        <f t="array" ref="E12">INDEX(F12:H12,$D$5)</f>
        <v>0</v>
      </c>
      <c r="F12" s="62"/>
      <c r="G12" s="62">
        <v>-2000</v>
      </c>
      <c r="H12" s="62">
        <v>-1500</v>
      </c>
    </row>
    <row r="13" spans="1:10" outlineLevel="1" x14ac:dyDescent="0.2">
      <c r="C13" t="s">
        <v>63</v>
      </c>
      <c r="D13" t="s">
        <v>251</v>
      </c>
      <c r="E13" s="37" cm="1">
        <f t="array" ref="E13">INDEX(F13:H13,$D$5)</f>
        <v>0</v>
      </c>
      <c r="F13" s="62"/>
      <c r="G13" s="62">
        <v>-2000</v>
      </c>
      <c r="H13" s="62">
        <v>-1500</v>
      </c>
    </row>
    <row r="14" spans="1:10" outlineLevel="1" x14ac:dyDescent="0.2">
      <c r="C14" t="s">
        <v>64</v>
      </c>
      <c r="D14" t="s">
        <v>251</v>
      </c>
      <c r="E14" s="37" cm="1">
        <f t="array" ref="E14">INDEX(F14:H14,$D$5)</f>
        <v>0</v>
      </c>
      <c r="F14" s="62"/>
      <c r="G14" s="62">
        <v>-2000</v>
      </c>
      <c r="H14" s="62">
        <v>-1500</v>
      </c>
    </row>
    <row r="15" spans="1:10" outlineLevel="1" x14ac:dyDescent="0.2">
      <c r="C15" t="s">
        <v>65</v>
      </c>
      <c r="D15" t="s">
        <v>251</v>
      </c>
      <c r="E15" s="37" cm="1">
        <f t="array" ref="E15">INDEX(F15:H15,$D$5)</f>
        <v>0</v>
      </c>
      <c r="F15" s="62"/>
      <c r="G15" s="62">
        <v>-2000</v>
      </c>
      <c r="H15" s="62">
        <v>-1500</v>
      </c>
    </row>
    <row r="16" spans="1:10" outlineLevel="1" x14ac:dyDescent="0.2">
      <c r="F16" s="6"/>
      <c r="G16" s="6"/>
      <c r="H16" s="6"/>
    </row>
    <row r="17" spans="3:8" x14ac:dyDescent="0.2">
      <c r="C17" s="32" t="s">
        <v>141</v>
      </c>
      <c r="F17" s="6"/>
      <c r="G17" s="6"/>
      <c r="H17" s="6"/>
    </row>
    <row r="18" spans="3:8" x14ac:dyDescent="0.2">
      <c r="C18" t="s">
        <v>62</v>
      </c>
      <c r="D18" t="s">
        <v>251</v>
      </c>
      <c r="E18" s="37" cm="1">
        <f t="array" ref="E18">INDEX(F18:H18,$D$5)</f>
        <v>-60000</v>
      </c>
      <c r="F18" s="62">
        <v>-60000</v>
      </c>
      <c r="G18" s="62">
        <v>-8000</v>
      </c>
      <c r="H18" s="62">
        <v>-45000</v>
      </c>
    </row>
    <row r="19" spans="3:8" x14ac:dyDescent="0.2">
      <c r="C19" t="s">
        <v>63</v>
      </c>
      <c r="D19" t="s">
        <v>251</v>
      </c>
      <c r="E19" s="37" cm="1">
        <f t="array" ref="E19">INDEX(F19:H19,$D$5)</f>
        <v>-60000</v>
      </c>
      <c r="F19" s="62">
        <v>-60000</v>
      </c>
      <c r="G19" s="62">
        <v>-8000</v>
      </c>
      <c r="H19" s="62">
        <v>-55000</v>
      </c>
    </row>
    <row r="20" spans="3:8" x14ac:dyDescent="0.2">
      <c r="C20" t="s">
        <v>64</v>
      </c>
      <c r="D20" t="s">
        <v>251</v>
      </c>
      <c r="E20" s="37" cm="1">
        <f t="array" ref="E20">INDEX(F20:H20,$D$5)</f>
        <v>-60000</v>
      </c>
      <c r="F20" s="62">
        <v>-60000</v>
      </c>
      <c r="G20" s="62">
        <v>-8000</v>
      </c>
      <c r="H20" s="62">
        <v>-65000</v>
      </c>
    </row>
    <row r="21" spans="3:8" x14ac:dyDescent="0.2">
      <c r="C21" t="s">
        <v>65</v>
      </c>
      <c r="D21" t="s">
        <v>251</v>
      </c>
      <c r="E21" s="37" cm="1">
        <f t="array" ref="E21">INDEX(F21:H21,$D$5)</f>
        <v>-60000</v>
      </c>
      <c r="F21" s="62">
        <v>-60000</v>
      </c>
      <c r="G21" s="62">
        <v>-8000</v>
      </c>
      <c r="H21" s="62">
        <v>-75000</v>
      </c>
    </row>
    <row r="22" spans="3:8" x14ac:dyDescent="0.2">
      <c r="F22" s="6"/>
      <c r="G22" s="6"/>
      <c r="H22" s="6"/>
    </row>
    <row r="23" spans="3:8" x14ac:dyDescent="0.2">
      <c r="C23" s="32" t="s">
        <v>197</v>
      </c>
      <c r="F23" s="6"/>
      <c r="G23" s="6"/>
      <c r="H23" s="6"/>
    </row>
    <row r="24" spans="3:8" x14ac:dyDescent="0.2">
      <c r="C24" t="s">
        <v>62</v>
      </c>
      <c r="D24" t="s">
        <v>251</v>
      </c>
      <c r="E24" s="37" cm="1">
        <f t="array" ref="E24">INDEX(F24:H24,$D$5)</f>
        <v>0</v>
      </c>
      <c r="F24" s="62"/>
      <c r="G24" s="62">
        <v>100000</v>
      </c>
      <c r="H24" s="62"/>
    </row>
    <row r="25" spans="3:8" x14ac:dyDescent="0.2">
      <c r="C25" t="s">
        <v>63</v>
      </c>
      <c r="D25" t="s">
        <v>251</v>
      </c>
      <c r="E25" s="37" cm="1">
        <f t="array" ref="E25">INDEX(F25:H25,$D$5)</f>
        <v>0</v>
      </c>
      <c r="F25" s="62"/>
      <c r="G25" s="62">
        <v>5000</v>
      </c>
      <c r="H25" s="62"/>
    </row>
    <row r="26" spans="3:8" x14ac:dyDescent="0.2">
      <c r="C26" t="s">
        <v>64</v>
      </c>
      <c r="D26" t="s">
        <v>251</v>
      </c>
      <c r="E26" s="37" cm="1">
        <f t="array" ref="E26">INDEX(F26:H26,$D$5)</f>
        <v>0</v>
      </c>
      <c r="F26" s="62"/>
      <c r="G26" s="62">
        <v>5000</v>
      </c>
      <c r="H26" s="62"/>
    </row>
    <row r="27" spans="3:8" x14ac:dyDescent="0.2">
      <c r="C27" t="s">
        <v>65</v>
      </c>
      <c r="D27" t="s">
        <v>251</v>
      </c>
      <c r="E27" s="37" cm="1">
        <f t="array" ref="E27">INDEX(F27:H27,$D$5)</f>
        <v>0</v>
      </c>
      <c r="F27" s="62"/>
      <c r="G27" s="62">
        <v>5000</v>
      </c>
      <c r="H27" s="62"/>
    </row>
    <row r="29" spans="3:8" x14ac:dyDescent="0.2">
      <c r="C29" t="s">
        <v>71</v>
      </c>
      <c r="D29" t="s">
        <v>251</v>
      </c>
      <c r="E29" s="37" cm="1">
        <f t="array" ref="E29">INDEX(F29:H29,$D$5)</f>
        <v>0</v>
      </c>
      <c r="F29" s="62"/>
      <c r="G29" s="62">
        <v>100000</v>
      </c>
      <c r="H29" s="62"/>
    </row>
    <row r="31" spans="3:8" x14ac:dyDescent="0.2">
      <c r="F31" s="37">
        <f>F8</f>
        <v>1</v>
      </c>
      <c r="G31" s="37">
        <f t="shared" ref="G31:H31" si="0">G8</f>
        <v>2</v>
      </c>
      <c r="H31" s="37">
        <f t="shared" si="0"/>
        <v>3</v>
      </c>
    </row>
    <row r="32" spans="3:8" x14ac:dyDescent="0.2">
      <c r="C32" t="s">
        <v>252</v>
      </c>
      <c r="E32" s="37">
        <f>Outputs!J41</f>
        <v>11588.127077660087</v>
      </c>
      <c r="F32" s="37">
        <f t="dataTable" ref="F32:H82" dt2D="0" dtr="1" r1="D5"/>
        <v>11588.127077660087</v>
      </c>
      <c r="G32" s="37">
        <v>42310.817456891557</v>
      </c>
      <c r="H32" s="37">
        <v>11588.127077660087</v>
      </c>
    </row>
    <row r="33" spans="3:8" x14ac:dyDescent="0.2">
      <c r="C33" t="s">
        <v>253</v>
      </c>
      <c r="E33" s="37">
        <f>Outputs!J57</f>
        <v>44870.982932904677</v>
      </c>
      <c r="F33" s="37">
        <v>44870.982932904677</v>
      </c>
      <c r="G33" s="37">
        <v>135578.89797033134</v>
      </c>
      <c r="H33" s="37">
        <v>40010.982932904699</v>
      </c>
    </row>
    <row r="34" spans="3:8" x14ac:dyDescent="0.2">
      <c r="C34" t="s">
        <v>254</v>
      </c>
      <c r="E34" s="42">
        <f>XIRR(Outputs!W68:BR68,Outputs!W6:BR6)</f>
        <v>1.6987084746360781</v>
      </c>
      <c r="F34" s="42">
        <v>1.6987084746360781</v>
      </c>
      <c r="G34" s="42">
        <v>1.079412662982941</v>
      </c>
      <c r="H34" s="42">
        <v>5.8793089389801017</v>
      </c>
    </row>
    <row r="35" spans="3:8" x14ac:dyDescent="0.2">
      <c r="C35" s="65" cm="1">
        <f t="array" ref="C35:C82">TRANSPOSE(Outputs!W6:BR6)</f>
        <v>44957</v>
      </c>
      <c r="E35" s="37" cm="1">
        <f t="array" ref="E35:E82">TRANSPOSE(Outputs!W44:BR44)</f>
        <v>-9874.125</v>
      </c>
      <c r="F35" s="37">
        <v>-9874.125</v>
      </c>
      <c r="G35" s="37">
        <v>-9984.9583333333321</v>
      </c>
      <c r="H35" s="37">
        <v>-9981</v>
      </c>
    </row>
    <row r="36" spans="3:8" x14ac:dyDescent="0.2">
      <c r="C36" s="65">
        <v>44985</v>
      </c>
      <c r="E36" s="37">
        <v>-5789.15</v>
      </c>
      <c r="F36" s="37">
        <v>-5789.15</v>
      </c>
      <c r="G36" s="37">
        <v>-8526.3216305688748</v>
      </c>
      <c r="H36" s="37">
        <v>-5547.2749999999996</v>
      </c>
    </row>
    <row r="37" spans="3:8" x14ac:dyDescent="0.2">
      <c r="C37" s="65">
        <v>45016</v>
      </c>
      <c r="E37" s="37">
        <v>-5375.0967499999997</v>
      </c>
      <c r="F37" s="37">
        <v>-5375.0967499999997</v>
      </c>
      <c r="G37" s="37">
        <v>-8672.1168444710856</v>
      </c>
      <c r="H37" s="37">
        <v>-4221.9717499999997</v>
      </c>
    </row>
    <row r="38" spans="3:8" x14ac:dyDescent="0.2">
      <c r="C38" s="65">
        <v>45046</v>
      </c>
      <c r="E38" s="37">
        <v>-4969.2125974999999</v>
      </c>
      <c r="F38" s="37">
        <v>-4969.2125974999999</v>
      </c>
      <c r="G38" s="37">
        <v>-8842.4193508732969</v>
      </c>
      <c r="H38" s="37">
        <v>-2904.8375974999999</v>
      </c>
    </row>
    <row r="39" spans="3:8" x14ac:dyDescent="0.2">
      <c r="C39" s="65">
        <v>45077</v>
      </c>
      <c r="E39" s="37">
        <v>-4571.2524695749999</v>
      </c>
      <c r="F39" s="37">
        <v>-4571.2524695749999</v>
      </c>
      <c r="G39" s="37">
        <v>-9036.4939310005066</v>
      </c>
      <c r="H39" s="37">
        <v>-1595.6274695749999</v>
      </c>
    </row>
    <row r="40" spans="3:8" x14ac:dyDescent="0.2">
      <c r="C40" s="65">
        <v>45107</v>
      </c>
      <c r="E40" s="37">
        <v>-4180.9786454877494</v>
      </c>
      <c r="F40" s="37">
        <v>-4180.9786454877494</v>
      </c>
      <c r="G40" s="37">
        <v>-9253.6274226409678</v>
      </c>
      <c r="H40" s="37">
        <v>-294.10364548774987</v>
      </c>
    </row>
    <row r="41" spans="3:8" x14ac:dyDescent="0.2">
      <c r="C41" s="65">
        <v>45138</v>
      </c>
      <c r="E41" s="37">
        <v>-3798.1605361231168</v>
      </c>
      <c r="F41" s="37">
        <v>-3798.1605361231168</v>
      </c>
      <c r="G41" s="37">
        <v>-9493.1280584492815</v>
      </c>
      <c r="H41" s="37">
        <v>999.96446387688275</v>
      </c>
    </row>
    <row r="42" spans="3:8" x14ac:dyDescent="0.2">
      <c r="C42" s="65">
        <v>45169</v>
      </c>
      <c r="E42" s="37">
        <v>-3422.5744700394234</v>
      </c>
      <c r="F42" s="37">
        <v>-3422.5744700394234</v>
      </c>
      <c r="G42" s="37">
        <v>-9754.3248241004112</v>
      </c>
      <c r="H42" s="37">
        <v>2286.8005299605766</v>
      </c>
    </row>
    <row r="43" spans="3:8" x14ac:dyDescent="0.2">
      <c r="C43" s="65">
        <v>45199</v>
      </c>
      <c r="E43" s="37">
        <v>-3054.0034859382408</v>
      </c>
      <c r="F43" s="37">
        <v>-3054.0034859382408</v>
      </c>
      <c r="G43" s="37">
        <v>-10036.566835699074</v>
      </c>
      <c r="H43" s="37">
        <v>3566.6215140617596</v>
      </c>
    </row>
    <row r="44" spans="3:8" x14ac:dyDescent="0.2">
      <c r="C44" s="65">
        <v>45230</v>
      </c>
      <c r="E44" s="37">
        <v>-2692.2371313600934</v>
      </c>
      <c r="F44" s="37">
        <v>-2692.2371313600934</v>
      </c>
      <c r="G44" s="37">
        <v>-10339.222735866842</v>
      </c>
      <c r="H44" s="37">
        <v>4839.6378686399066</v>
      </c>
    </row>
    <row r="45" spans="3:8" x14ac:dyDescent="0.2">
      <c r="C45" s="65">
        <v>45260</v>
      </c>
      <c r="E45" s="37">
        <v>-2337.0712674192905</v>
      </c>
      <c r="F45" s="37">
        <v>-2337.0712674192905</v>
      </c>
      <c r="G45" s="37">
        <v>-10661.680107946644</v>
      </c>
      <c r="H45" s="37">
        <v>6106.053732580709</v>
      </c>
    </row>
    <row r="46" spans="3:8" x14ac:dyDescent="0.2">
      <c r="C46" s="65">
        <v>45291</v>
      </c>
      <c r="E46" s="37">
        <v>-1988.3078793967118</v>
      </c>
      <c r="F46" s="37">
        <v>-1988.3078793967118</v>
      </c>
      <c r="G46" s="37">
        <v>-11003.34490778112</v>
      </c>
      <c r="H46" s="37">
        <v>7366.0671206032875</v>
      </c>
    </row>
    <row r="47" spans="3:8" x14ac:dyDescent="0.2">
      <c r="C47" s="65">
        <v>45322</v>
      </c>
      <c r="E47" s="37">
        <v>-1694.9173930148104</v>
      </c>
      <c r="F47" s="37">
        <v>-1694.9173930148104</v>
      </c>
      <c r="G47" s="37">
        <v>-16398.553412537625</v>
      </c>
      <c r="H47" s="37">
        <v>8649.8742736518561</v>
      </c>
    </row>
    <row r="48" spans="3:8" x14ac:dyDescent="0.2">
      <c r="C48" s="65">
        <v>45351</v>
      </c>
      <c r="E48" s="37">
        <v>-822.96349622436605</v>
      </c>
      <c r="F48" s="37">
        <v>-822.96349622436605</v>
      </c>
      <c r="G48" s="37">
        <v>-16213.424186068502</v>
      </c>
      <c r="H48" s="37">
        <v>10174.74483710897</v>
      </c>
    </row>
    <row r="49" spans="3:8" x14ac:dyDescent="0.2">
      <c r="C49" s="65">
        <v>45382</v>
      </c>
      <c r="E49" s="37">
        <v>-73.102966337635053</v>
      </c>
      <c r="F49" s="37">
        <v>-73.102966337635053</v>
      </c>
      <c r="G49" s="37">
        <v>-16162.917235310519</v>
      </c>
      <c r="H49" s="37">
        <v>11160.855366995702</v>
      </c>
    </row>
    <row r="50" spans="3:8" x14ac:dyDescent="0.2">
      <c r="C50" s="65">
        <v>45412</v>
      </c>
      <c r="E50" s="37">
        <v>671.08949765249406</v>
      </c>
      <c r="F50" s="37">
        <v>671.08949765249406</v>
      </c>
      <c r="G50" s="37">
        <v>-16130.231391992344</v>
      </c>
      <c r="H50" s="37">
        <v>12141.297830985832</v>
      </c>
    </row>
    <row r="51" spans="3:8" x14ac:dyDescent="0.2">
      <c r="C51" s="65">
        <v>45443</v>
      </c>
      <c r="E51" s="37">
        <v>1409.7839377229193</v>
      </c>
      <c r="F51" s="37">
        <v>1409.7839377229193</v>
      </c>
      <c r="G51" s="37">
        <v>-16114.832022890778</v>
      </c>
      <c r="H51" s="37">
        <v>13116.242271056259</v>
      </c>
    </row>
    <row r="52" spans="3:8" x14ac:dyDescent="0.2">
      <c r="C52" s="65">
        <v>45473</v>
      </c>
      <c r="E52" s="37">
        <v>2143.1452945912315</v>
      </c>
      <c r="F52" s="37">
        <v>2143.1452945912315</v>
      </c>
      <c r="G52" s="37">
        <v>-16116.200533779325</v>
      </c>
      <c r="H52" s="37">
        <v>14085.853627924573</v>
      </c>
    </row>
    <row r="53" spans="3:8" x14ac:dyDescent="0.2">
      <c r="C53" s="65">
        <v>45504</v>
      </c>
      <c r="E53" s="37">
        <v>2871.3335607534946</v>
      </c>
      <c r="F53" s="37">
        <v>2871.3335607534946</v>
      </c>
      <c r="G53" s="37">
        <v>-16133.833888258283</v>
      </c>
      <c r="H53" s="37">
        <v>15050.291894086837</v>
      </c>
    </row>
    <row r="54" spans="3:8" x14ac:dyDescent="0.2">
      <c r="C54" s="65">
        <v>45535</v>
      </c>
      <c r="E54" s="37">
        <v>3594.5039289308897</v>
      </c>
      <c r="F54" s="37">
        <v>3594.5039289308897</v>
      </c>
      <c r="G54" s="37">
        <v>-16167.244141019939</v>
      </c>
      <c r="H54" s="37">
        <v>16009.712262264233</v>
      </c>
    </row>
    <row r="55" spans="3:8" x14ac:dyDescent="0.2">
      <c r="C55" s="65">
        <v>45565</v>
      </c>
      <c r="E55" s="37">
        <v>4312.8069360629634</v>
      </c>
      <c r="F55" s="37">
        <v>4312.8069360629634</v>
      </c>
      <c r="G55" s="37">
        <v>-16215.957985115811</v>
      </c>
      <c r="H55" s="37">
        <v>16964.265269396306</v>
      </c>
    </row>
    <row r="56" spans="3:8" x14ac:dyDescent="0.2">
      <c r="C56" s="65">
        <v>45596</v>
      </c>
      <c r="E56" s="37">
        <v>5026.3886029810747</v>
      </c>
      <c r="F56" s="37">
        <v>5026.3886029810747</v>
      </c>
      <c r="G56" s="37">
        <v>-16279.516312805872</v>
      </c>
      <c r="H56" s="37">
        <v>17914.096936314418</v>
      </c>
    </row>
    <row r="57" spans="3:8" x14ac:dyDescent="0.2">
      <c r="C57" s="65">
        <v>45626</v>
      </c>
      <c r="E57" s="37">
        <v>5735.3905698916424</v>
      </c>
      <c r="F57" s="37">
        <v>5735.3905698916424</v>
      </c>
      <c r="G57" s="37">
        <v>-16357.4737895823</v>
      </c>
      <c r="H57" s="37">
        <v>18859.348903224985</v>
      </c>
    </row>
    <row r="58" spans="3:8" x14ac:dyDescent="0.2">
      <c r="C58" s="65">
        <v>45657</v>
      </c>
      <c r="E58" s="37">
        <v>6439.9502277948932</v>
      </c>
      <c r="F58" s="37">
        <v>6439.9502277948932</v>
      </c>
      <c r="G58" s="37">
        <v>-16449.398440972502</v>
      </c>
      <c r="H58" s="37">
        <v>19800.158561128239</v>
      </c>
    </row>
    <row r="59" spans="3:8" x14ac:dyDescent="0.2">
      <c r="C59" s="65">
        <v>45688</v>
      </c>
      <c r="E59" s="37">
        <v>7091.0383459610466</v>
      </c>
      <c r="F59" s="37">
        <v>7091.0383459610466</v>
      </c>
      <c r="G59" s="37">
        <v>-17110.32878783585</v>
      </c>
      <c r="H59" s="37">
        <v>20766.66334596106</v>
      </c>
    </row>
    <row r="60" spans="3:8" x14ac:dyDescent="0.2">
      <c r="C60" s="65">
        <v>45716</v>
      </c>
      <c r="E60" s="37">
        <v>8322.534195582215</v>
      </c>
      <c r="F60" s="37">
        <v>8322.534195582215</v>
      </c>
      <c r="G60" s="37">
        <v>-12185.990849293299</v>
      </c>
      <c r="H60" s="37">
        <v>21976.075862248894</v>
      </c>
    </row>
    <row r="61" spans="3:8" x14ac:dyDescent="0.2">
      <c r="C61" s="65">
        <v>45747</v>
      </c>
      <c r="E61" s="37">
        <v>9433.7256697147495</v>
      </c>
      <c r="F61" s="37">
        <v>9433.7256697147495</v>
      </c>
      <c r="G61" s="37">
        <v>-7391.4925489070247</v>
      </c>
      <c r="H61" s="37">
        <v>22648.517336381428</v>
      </c>
    </row>
    <row r="62" spans="3:8" x14ac:dyDescent="0.2">
      <c r="C62" s="65">
        <v>45777</v>
      </c>
      <c r="E62" s="37">
        <v>10540.984399623307</v>
      </c>
      <c r="F62" s="37">
        <v>10540.984399623307</v>
      </c>
      <c r="G62" s="37">
        <v>-2610.1761975323379</v>
      </c>
      <c r="H62" s="37">
        <v>23317.026066289989</v>
      </c>
    </row>
    <row r="63" spans="3:8" x14ac:dyDescent="0.2">
      <c r="C63" s="65">
        <v>45808</v>
      </c>
      <c r="E63" s="37">
        <v>11644.428367634608</v>
      </c>
      <c r="F63" s="37">
        <v>11644.428367634608</v>
      </c>
      <c r="G63" s="37">
        <v>2158.3536633011081</v>
      </c>
      <c r="H63" s="37">
        <v>23981.720034301292</v>
      </c>
    </row>
    <row r="64" spans="3:8" x14ac:dyDescent="0.2">
      <c r="C64" s="65">
        <v>45838</v>
      </c>
      <c r="E64" s="37">
        <v>12744.172016605569</v>
      </c>
      <c r="F64" s="37">
        <v>12744.172016605569</v>
      </c>
      <c r="G64" s="37">
        <v>6914.4806283095504</v>
      </c>
      <c r="H64" s="37">
        <v>24642.713683272257</v>
      </c>
    </row>
    <row r="65" spans="3:8" x14ac:dyDescent="0.2">
      <c r="C65" s="65">
        <v>45869</v>
      </c>
      <c r="E65" s="37">
        <v>13840.326356107402</v>
      </c>
      <c r="F65" s="37">
        <v>13840.326356107402</v>
      </c>
      <c r="G65" s="37">
        <v>11658.576784367739</v>
      </c>
      <c r="H65" s="37">
        <v>25300.118022774092</v>
      </c>
    </row>
    <row r="66" spans="3:8" x14ac:dyDescent="0.2">
      <c r="C66" s="65">
        <v>45900</v>
      </c>
      <c r="E66" s="37">
        <v>14932.999065424179</v>
      </c>
      <c r="F66" s="37">
        <v>14932.999065424179</v>
      </c>
      <c r="G66" s="37">
        <v>16391.003055744182</v>
      </c>
      <c r="H66" s="37">
        <v>25954.040732090871</v>
      </c>
    </row>
    <row r="67" spans="3:8" x14ac:dyDescent="0.2">
      <c r="C67" s="65">
        <v>45930</v>
      </c>
      <c r="E67" s="37">
        <v>16022.294593461454</v>
      </c>
      <c r="F67" s="37">
        <v>16022.294593461454</v>
      </c>
      <c r="G67" s="37">
        <v>21112.109538979334</v>
      </c>
      <c r="H67" s="37">
        <v>26604.586260128148</v>
      </c>
    </row>
    <row r="68" spans="3:8" x14ac:dyDescent="0.2">
      <c r="C68" s="65">
        <v>45961</v>
      </c>
      <c r="E68" s="37">
        <v>17108.314255657609</v>
      </c>
      <c r="F68" s="37">
        <v>17108.314255657609</v>
      </c>
      <c r="G68" s="37">
        <v>25822.235827717428</v>
      </c>
      <c r="H68" s="37">
        <v>27251.855922324306</v>
      </c>
    </row>
    <row r="69" spans="3:8" x14ac:dyDescent="0.2">
      <c r="C69" s="65">
        <v>45991</v>
      </c>
      <c r="E69" s="37">
        <v>18191.156327987883</v>
      </c>
      <c r="F69" s="37">
        <v>18191.156327987883</v>
      </c>
      <c r="G69" s="37">
        <v>30521.711327793382</v>
      </c>
      <c r="H69" s="37">
        <v>27895.94799465458</v>
      </c>
    </row>
    <row r="70" spans="3:8" x14ac:dyDescent="0.2">
      <c r="C70" s="65">
        <v>46022</v>
      </c>
      <c r="E70" s="37">
        <v>19270.916138148248</v>
      </c>
      <c r="F70" s="37">
        <v>19270.916138148248</v>
      </c>
      <c r="G70" s="37">
        <v>35210.855562867058</v>
      </c>
      <c r="H70" s="37">
        <v>28536.957804814945</v>
      </c>
    </row>
    <row r="71" spans="3:8" x14ac:dyDescent="0.2">
      <c r="C71" s="65">
        <v>46053</v>
      </c>
      <c r="E71" s="37">
        <v>20298.523654003802</v>
      </c>
      <c r="F71" s="37">
        <v>20298.523654003802</v>
      </c>
      <c r="G71" s="37">
        <v>34855.065970888521</v>
      </c>
      <c r="H71" s="37">
        <v>29204.981987337163</v>
      </c>
    </row>
    <row r="72" spans="3:8" x14ac:dyDescent="0.2">
      <c r="C72" s="65">
        <v>46081</v>
      </c>
      <c r="E72" s="37">
        <v>21907.818569383689</v>
      </c>
      <c r="F72" s="37">
        <v>21907.818569383689</v>
      </c>
      <c r="G72" s="37">
        <v>40087.965691669342</v>
      </c>
      <c r="H72" s="37">
        <v>30117.193569383719</v>
      </c>
    </row>
    <row r="73" spans="3:8" x14ac:dyDescent="0.2">
      <c r="C73" s="65">
        <v>46112</v>
      </c>
      <c r="E73" s="37">
        <v>23398.050387302181</v>
      </c>
      <c r="F73" s="37">
        <v>23398.050387302181</v>
      </c>
      <c r="G73" s="37">
        <v>45194.344170826735</v>
      </c>
      <c r="H73" s="37">
        <v>30493.67538730221</v>
      </c>
    </row>
    <row r="74" spans="3:8" x14ac:dyDescent="0.2">
      <c r="C74" s="65">
        <v>46142</v>
      </c>
      <c r="E74" s="37">
        <v>24885.553500683116</v>
      </c>
      <c r="F74" s="37">
        <v>24885.553500683116</v>
      </c>
      <c r="G74" s="37">
        <v>50290.759545609406</v>
      </c>
      <c r="H74" s="37">
        <v>30867.428500683145</v>
      </c>
    </row>
    <row r="75" spans="3:8" x14ac:dyDescent="0.2">
      <c r="C75" s="65">
        <v>46173</v>
      </c>
      <c r="E75" s="37">
        <v>26370.409770662623</v>
      </c>
      <c r="F75" s="37">
        <v>26370.409770662623</v>
      </c>
      <c r="G75" s="37">
        <v>55377.510709148599</v>
      </c>
      <c r="H75" s="37">
        <v>31238.534770662653</v>
      </c>
    </row>
    <row r="76" spans="3:8" x14ac:dyDescent="0.2">
      <c r="C76" s="65">
        <v>46203</v>
      </c>
      <c r="E76" s="37">
        <v>27852.698602542747</v>
      </c>
      <c r="F76" s="37">
        <v>27852.698602542747</v>
      </c>
      <c r="G76" s="37">
        <v>60454.887587781617</v>
      </c>
      <c r="H76" s="37">
        <v>31607.073602542776</v>
      </c>
    </row>
    <row r="77" spans="3:8" x14ac:dyDescent="0.2">
      <c r="C77" s="65">
        <v>46234</v>
      </c>
      <c r="E77" s="37">
        <v>29332.497019466464</v>
      </c>
      <c r="F77" s="37">
        <v>29332.497019466464</v>
      </c>
      <c r="G77" s="37">
        <v>65523.171410055642</v>
      </c>
      <c r="H77" s="37">
        <v>31973.122019466493</v>
      </c>
    </row>
    <row r="78" spans="3:8" x14ac:dyDescent="0.2">
      <c r="C78" s="65">
        <v>46265</v>
      </c>
      <c r="E78" s="37">
        <v>30809.87973388247</v>
      </c>
      <c r="F78" s="37">
        <v>30809.87973388247</v>
      </c>
      <c r="G78" s="37">
        <v>70582.634967661448</v>
      </c>
      <c r="H78" s="37">
        <v>32336.754733882499</v>
      </c>
    </row>
    <row r="79" spans="3:8" x14ac:dyDescent="0.2">
      <c r="C79" s="65">
        <v>46295</v>
      </c>
      <c r="E79" s="37">
        <v>32284.919216865997</v>
      </c>
      <c r="F79" s="37">
        <v>32284.919216865997</v>
      </c>
      <c r="G79" s="37">
        <v>75633.54286853908</v>
      </c>
      <c r="H79" s="37">
        <v>32698.044216866027</v>
      </c>
    </row>
    <row r="80" spans="3:8" x14ac:dyDescent="0.2">
      <c r="C80" s="65">
        <v>46326</v>
      </c>
      <c r="E80" s="37">
        <v>33757.685765360016</v>
      </c>
      <c r="F80" s="37">
        <v>33757.685765360016</v>
      </c>
      <c r="G80" s="37">
        <v>80676.151782390385</v>
      </c>
      <c r="H80" s="37">
        <v>33057.060765360045</v>
      </c>
    </row>
    <row r="81" spans="3:8" x14ac:dyDescent="0.2">
      <c r="C81" s="65">
        <v>46356</v>
      </c>
      <c r="E81" s="37">
        <v>35228.247567399216</v>
      </c>
      <c r="F81" s="37">
        <v>35228.247567399216</v>
      </c>
      <c r="G81" s="37">
        <v>85710.710678826144</v>
      </c>
      <c r="H81" s="37">
        <v>33413.872567399245</v>
      </c>
    </row>
    <row r="82" spans="3:8" x14ac:dyDescent="0.2">
      <c r="C82" s="65">
        <v>46387</v>
      </c>
      <c r="E82" s="37">
        <v>36696.670765377239</v>
      </c>
      <c r="F82" s="37">
        <v>36696.670765377239</v>
      </c>
      <c r="G82" s="37">
        <v>90737.461058368834</v>
      </c>
      <c r="H82" s="37">
        <v>33768.545765377268</v>
      </c>
    </row>
  </sheetData>
  <phoneticPr fontId="15" type="noConversion"/>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6152" r:id="rId4" name="Drop Down 8">
              <controlPr defaultSize="0" autoLine="0" autoPict="0">
                <anchor moveWithCells="1">
                  <from>
                    <xdr:col>5</xdr:col>
                    <xdr:colOff>581025</xdr:colOff>
                    <xdr:row>3</xdr:row>
                    <xdr:rowOff>142875</xdr:rowOff>
                  </from>
                  <to>
                    <xdr:col>8</xdr:col>
                    <xdr:colOff>495300</xdr:colOff>
                    <xdr:row>6</xdr:row>
                    <xdr:rowOff>19050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3729D-6B3E-47D7-81F1-DD524BBEA7C3}">
  <sheetPr codeName="Sheet10">
    <tabColor rgb="FFED7D31"/>
  </sheetPr>
  <dimension ref="A1:K25"/>
  <sheetViews>
    <sheetView showGridLines="0" zoomScale="130" zoomScaleNormal="130" workbookViewId="0">
      <selection activeCell="I30" sqref="I30"/>
    </sheetView>
  </sheetViews>
  <sheetFormatPr defaultColWidth="9.140625" defaultRowHeight="12.75" x14ac:dyDescent="0.2"/>
  <cols>
    <col min="1" max="1" width="2.42578125" style="6" customWidth="1"/>
    <col min="2" max="2" width="24.85546875" style="6" customWidth="1"/>
    <col min="3" max="3" width="20.140625" style="6" customWidth="1"/>
    <col min="4" max="4" width="8.85546875" style="6" customWidth="1"/>
    <col min="5" max="5" width="13.42578125" style="6" customWidth="1"/>
    <col min="6" max="6" width="5.28515625" style="6" customWidth="1"/>
    <col min="7" max="11" width="13.42578125" style="6" customWidth="1"/>
    <col min="12" max="16384" width="9.140625" style="6"/>
  </cols>
  <sheetData>
    <row r="1" spans="1:11" s="49" customFormat="1" ht="15" x14ac:dyDescent="0.2">
      <c r="A1" s="49" t="s">
        <v>243</v>
      </c>
      <c r="B1" s="50"/>
    </row>
    <row r="6" spans="1:11" x14ac:dyDescent="0.2">
      <c r="C6" s="6" t="s">
        <v>28</v>
      </c>
      <c r="E6" s="57">
        <v>3</v>
      </c>
    </row>
    <row r="8" spans="1:11" x14ac:dyDescent="0.2">
      <c r="C8" s="6" t="s">
        <v>6</v>
      </c>
      <c r="D8" s="6" t="s">
        <v>21</v>
      </c>
      <c r="E8" s="6" t="s">
        <v>5</v>
      </c>
      <c r="G8" s="6">
        <v>1</v>
      </c>
      <c r="H8" s="6">
        <v>2</v>
      </c>
      <c r="I8" s="6">
        <v>3</v>
      </c>
      <c r="J8" s="6">
        <v>4</v>
      </c>
      <c r="K8" s="6">
        <v>5</v>
      </c>
    </row>
    <row r="10" spans="1:11" x14ac:dyDescent="0.2">
      <c r="C10" s="6" t="s">
        <v>22</v>
      </c>
      <c r="D10" s="6" t="s">
        <v>27</v>
      </c>
      <c r="E10" s="8" t="str" cm="1">
        <f t="array" ref="E10">INDEX(G10:K10,$E$6)</f>
        <v>Downside</v>
      </c>
      <c r="G10" s="58" t="s">
        <v>23</v>
      </c>
      <c r="H10" s="58" t="s">
        <v>24</v>
      </c>
      <c r="I10" s="58" t="s">
        <v>25</v>
      </c>
      <c r="J10" s="58" t="s">
        <v>26</v>
      </c>
      <c r="K10" s="58" t="s">
        <v>29</v>
      </c>
    </row>
    <row r="12" spans="1:11" x14ac:dyDescent="0.2">
      <c r="C12" s="6" t="s">
        <v>16</v>
      </c>
      <c r="D12" s="6" t="s">
        <v>20</v>
      </c>
      <c r="E12" s="8" cm="1">
        <f t="array" ref="E12">IF(INDEX(G12:K12,$E$6)="",G12,INDEX(G12:K12,$E$6))</f>
        <v>800</v>
      </c>
      <c r="G12" s="58">
        <v>1000</v>
      </c>
      <c r="H12" s="58">
        <v>1200</v>
      </c>
      <c r="I12" s="58">
        <v>800</v>
      </c>
      <c r="J12" s="58">
        <v>450</v>
      </c>
      <c r="K12" s="58">
        <v>1800</v>
      </c>
    </row>
    <row r="13" spans="1:11" x14ac:dyDescent="0.2">
      <c r="C13" s="6" t="s">
        <v>17</v>
      </c>
      <c r="D13" s="6" t="s">
        <v>20</v>
      </c>
      <c r="E13" s="8" cm="1">
        <f t="array" ref="E13">IF(INDEX(G13:K13,$E$6)="",G13,INDEX(G13:K13,$E$6))</f>
        <v>960</v>
      </c>
      <c r="G13" s="58">
        <v>1200</v>
      </c>
      <c r="H13" s="58">
        <v>1440</v>
      </c>
      <c r="I13" s="58">
        <v>960</v>
      </c>
      <c r="J13" s="58">
        <v>540</v>
      </c>
      <c r="K13" s="58">
        <v>2160</v>
      </c>
    </row>
    <row r="14" spans="1:11" x14ac:dyDescent="0.2">
      <c r="C14" s="6" t="s">
        <v>18</v>
      </c>
      <c r="D14" s="6" t="s">
        <v>20</v>
      </c>
      <c r="E14" s="8" cm="1">
        <f t="array" ref="E14">IF(INDEX(G14:K14,$E$6)="",G14,INDEX(G14:K14,$E$6))</f>
        <v>1200</v>
      </c>
      <c r="G14" s="58">
        <v>1500</v>
      </c>
      <c r="H14" s="58">
        <v>1800</v>
      </c>
      <c r="I14" s="58">
        <v>1200</v>
      </c>
      <c r="J14" s="58">
        <v>675</v>
      </c>
      <c r="K14" s="58">
        <v>2700</v>
      </c>
    </row>
    <row r="15" spans="1:11" x14ac:dyDescent="0.2">
      <c r="C15" s="6" t="s">
        <v>19</v>
      </c>
      <c r="D15" s="6" t="s">
        <v>20</v>
      </c>
      <c r="E15" s="8" cm="1">
        <f t="array" ref="E15">IF(INDEX(G15:K15,$E$6)="",G15,INDEX(G15:K15,$E$6))</f>
        <v>1440</v>
      </c>
      <c r="G15" s="58">
        <v>1800</v>
      </c>
      <c r="H15" s="58">
        <v>2160</v>
      </c>
      <c r="I15" s="58">
        <v>1440</v>
      </c>
      <c r="J15" s="58">
        <v>810</v>
      </c>
      <c r="K15" s="58">
        <v>3240</v>
      </c>
    </row>
    <row r="16" spans="1:11" x14ac:dyDescent="0.2">
      <c r="H16" s="6" t="s">
        <v>94</v>
      </c>
      <c r="I16" s="6" t="s">
        <v>94</v>
      </c>
      <c r="J16" s="6" t="s">
        <v>94</v>
      </c>
      <c r="K16" s="6" t="s">
        <v>94</v>
      </c>
    </row>
    <row r="17" spans="3:11" s="10" customFormat="1" x14ac:dyDescent="0.2">
      <c r="C17" s="10" t="s">
        <v>7</v>
      </c>
      <c r="D17" s="10" t="s">
        <v>15</v>
      </c>
      <c r="E17" s="11" cm="1">
        <f t="array" ref="E17">IF(INDEX(G17:K17,$E$6)="",G17,INDEX(G17:K17,$E$6))</f>
        <v>0.7</v>
      </c>
      <c r="G17" s="59">
        <v>0.7</v>
      </c>
      <c r="H17" s="59">
        <v>0.65</v>
      </c>
      <c r="I17" s="59" t="s">
        <v>94</v>
      </c>
      <c r="J17" s="59">
        <v>0.8</v>
      </c>
      <c r="K17" s="59" t="s">
        <v>94</v>
      </c>
    </row>
    <row r="18" spans="3:11" s="10" customFormat="1" x14ac:dyDescent="0.2">
      <c r="C18" s="10" t="s">
        <v>8</v>
      </c>
      <c r="D18" s="10" t="s">
        <v>15</v>
      </c>
      <c r="E18" s="11" cm="1">
        <f t="array" ref="E18">IF(INDEX(G18:K18,$E$6)="",G18,INDEX(G18:K18,$E$6))</f>
        <v>0.69</v>
      </c>
      <c r="G18" s="59">
        <v>0.69</v>
      </c>
      <c r="H18" s="59">
        <v>0.65</v>
      </c>
      <c r="I18" s="59" t="s">
        <v>94</v>
      </c>
      <c r="J18" s="59">
        <v>0.8</v>
      </c>
      <c r="K18" s="59" t="s">
        <v>94</v>
      </c>
    </row>
    <row r="19" spans="3:11" s="10" customFormat="1" x14ac:dyDescent="0.2">
      <c r="C19" s="10" t="s">
        <v>9</v>
      </c>
      <c r="D19" s="10" t="s">
        <v>15</v>
      </c>
      <c r="E19" s="11" cm="1">
        <f t="array" ref="E19">IF(INDEX(G19:K19,$E$6)="",G19,INDEX(G19:K19,$E$6))</f>
        <v>0.68</v>
      </c>
      <c r="G19" s="59">
        <v>0.68</v>
      </c>
      <c r="H19" s="59">
        <v>0.65</v>
      </c>
      <c r="I19" s="59" t="s">
        <v>94</v>
      </c>
      <c r="J19" s="59">
        <v>0.8</v>
      </c>
      <c r="K19" s="59" t="s">
        <v>94</v>
      </c>
    </row>
    <row r="20" spans="3:11" s="10" customFormat="1" x14ac:dyDescent="0.2">
      <c r="C20" s="10" t="s">
        <v>10</v>
      </c>
      <c r="D20" s="10" t="s">
        <v>15</v>
      </c>
      <c r="E20" s="11" cm="1">
        <f t="array" ref="E20">IF(INDEX(G20:K20,$E$6)="",G20,INDEX(G20:K20,$E$6))</f>
        <v>0.67</v>
      </c>
      <c r="G20" s="59">
        <v>0.67</v>
      </c>
      <c r="H20" s="59">
        <v>0.65</v>
      </c>
      <c r="I20" s="59" t="s">
        <v>94</v>
      </c>
      <c r="J20" s="59">
        <v>0.8</v>
      </c>
      <c r="K20" s="59" t="s">
        <v>94</v>
      </c>
    </row>
    <row r="21" spans="3:11" s="10" customFormat="1" x14ac:dyDescent="0.2">
      <c r="H21" s="10" t="s">
        <v>94</v>
      </c>
      <c r="I21" s="10" t="s">
        <v>94</v>
      </c>
      <c r="J21" s="10" t="s">
        <v>94</v>
      </c>
      <c r="K21" s="10" t="s">
        <v>94</v>
      </c>
    </row>
    <row r="22" spans="3:11" s="10" customFormat="1" x14ac:dyDescent="0.2">
      <c r="C22" s="10" t="s">
        <v>11</v>
      </c>
      <c r="D22" s="10" t="s">
        <v>15</v>
      </c>
      <c r="E22" s="11" cm="1">
        <f t="array" ref="E22">IF(INDEX(G22:K22,$E$6)="",G22,INDEX(G22:K22,$E$6))</f>
        <v>0.1</v>
      </c>
      <c r="G22" s="59">
        <v>0.03</v>
      </c>
      <c r="H22" s="59" t="s">
        <v>94</v>
      </c>
      <c r="I22" s="59">
        <v>0.1</v>
      </c>
      <c r="J22" s="59">
        <v>0.05</v>
      </c>
      <c r="K22" s="59" t="s">
        <v>94</v>
      </c>
    </row>
    <row r="23" spans="3:11" s="10" customFormat="1" x14ac:dyDescent="0.2">
      <c r="C23" s="10" t="s">
        <v>12</v>
      </c>
      <c r="D23" s="10" t="s">
        <v>15</v>
      </c>
      <c r="E23" s="11" cm="1">
        <f t="array" ref="E23">IF(INDEX(G23:K23,$E$6)="",G23,INDEX(G23:K23,$E$6))</f>
        <v>0.03</v>
      </c>
      <c r="G23" s="59">
        <v>0.03</v>
      </c>
      <c r="H23" s="59" t="s">
        <v>94</v>
      </c>
      <c r="I23" s="59" t="s">
        <v>94</v>
      </c>
      <c r="J23" s="59">
        <v>0.05</v>
      </c>
      <c r="K23" s="59" t="s">
        <v>94</v>
      </c>
    </row>
    <row r="24" spans="3:11" s="10" customFormat="1" x14ac:dyDescent="0.2">
      <c r="C24" s="10" t="s">
        <v>13</v>
      </c>
      <c r="D24" s="10" t="s">
        <v>15</v>
      </c>
      <c r="E24" s="11" cm="1">
        <f t="array" ref="E24">IF(INDEX(G24:K24,$E$6)="",G24,INDEX(G24:K24,$E$6))</f>
        <v>0.03</v>
      </c>
      <c r="G24" s="59">
        <v>0.03</v>
      </c>
      <c r="H24" s="59" t="s">
        <v>94</v>
      </c>
      <c r="I24" s="59" t="s">
        <v>94</v>
      </c>
      <c r="J24" s="59">
        <v>0.05</v>
      </c>
      <c r="K24" s="59" t="s">
        <v>94</v>
      </c>
    </row>
    <row r="25" spans="3:11" s="10" customFormat="1" x14ac:dyDescent="0.2">
      <c r="C25" s="10" t="s">
        <v>14</v>
      </c>
      <c r="D25" s="10" t="s">
        <v>15</v>
      </c>
      <c r="E25" s="11" cm="1">
        <f t="array" ref="E25">IF(INDEX(G25:K25,$E$6)="",G25,INDEX(G25:K25,$E$6))</f>
        <v>0.03</v>
      </c>
      <c r="G25" s="59">
        <v>0.03</v>
      </c>
      <c r="H25" s="59" t="s">
        <v>94</v>
      </c>
      <c r="I25" s="59" t="s">
        <v>94</v>
      </c>
      <c r="J25" s="59">
        <v>0.05</v>
      </c>
      <c r="K25" s="59" t="s">
        <v>94</v>
      </c>
    </row>
  </sheetData>
  <conditionalFormatting sqref="G10:K10 G22:K25 G17:K20 G12:K15">
    <cfRule type="expression" dxfId="3" priority="1">
      <formula>OR(AND(G$8=1,INDEX($G10:$K10,$E$6)=""),AND($E$6=G$8,G10&lt;&gt;""))</formula>
    </cfRule>
  </conditionalFormatting>
  <dataValidations count="1">
    <dataValidation type="list" allowBlank="1" showInputMessage="1" showErrorMessage="1" sqref="E6" xr:uid="{1B76324C-BB24-4AB2-A027-B208DAD7F191}">
      <formula1>$G$8:$K$8</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63150-3DDB-40F7-87F7-14A71985A91C}">
  <sheetPr codeName="Sheet16">
    <tabColor rgb="FFED7D31"/>
  </sheetPr>
  <dimension ref="A1:K27"/>
  <sheetViews>
    <sheetView showGridLines="0" zoomScale="130" zoomScaleNormal="130" workbookViewId="0">
      <selection activeCell="H30" sqref="H30"/>
    </sheetView>
  </sheetViews>
  <sheetFormatPr defaultColWidth="9.140625" defaultRowHeight="12.75" x14ac:dyDescent="0.2"/>
  <cols>
    <col min="1" max="1" width="2.42578125" style="6" customWidth="1"/>
    <col min="2" max="2" width="24.85546875" style="6" customWidth="1"/>
    <col min="3" max="3" width="20.140625" style="6" customWidth="1"/>
    <col min="4" max="4" width="8.85546875" style="6" customWidth="1"/>
    <col min="5" max="5" width="13.42578125" style="6" customWidth="1"/>
    <col min="6" max="6" width="5.28515625" style="6" customWidth="1"/>
    <col min="7" max="11" width="13.42578125" style="6" customWidth="1"/>
    <col min="12" max="16384" width="9.140625" style="6"/>
  </cols>
  <sheetData>
    <row r="1" spans="1:11" s="49" customFormat="1" ht="15" x14ac:dyDescent="0.2">
      <c r="A1" s="49" t="s">
        <v>244</v>
      </c>
      <c r="B1" s="50"/>
    </row>
    <row r="6" spans="1:11" x14ac:dyDescent="0.2">
      <c r="C6" s="6" t="s">
        <v>28</v>
      </c>
      <c r="E6" s="57">
        <v>3</v>
      </c>
    </row>
    <row r="8" spans="1:11" x14ac:dyDescent="0.2">
      <c r="C8" s="6" t="s">
        <v>6</v>
      </c>
      <c r="D8" s="6" t="s">
        <v>21</v>
      </c>
      <c r="E8" s="6" t="s">
        <v>5</v>
      </c>
      <c r="G8" s="6">
        <v>1</v>
      </c>
      <c r="H8" s="6">
        <v>2</v>
      </c>
      <c r="I8" s="6">
        <v>3</v>
      </c>
      <c r="J8" s="6">
        <v>4</v>
      </c>
      <c r="K8" s="6">
        <v>5</v>
      </c>
    </row>
    <row r="10" spans="1:11" x14ac:dyDescent="0.2">
      <c r="C10" s="6" t="s">
        <v>22</v>
      </c>
      <c r="D10" s="6" t="s">
        <v>27</v>
      </c>
      <c r="E10" s="8" t="str" cm="1">
        <f t="array" ref="E10">INDEX(G10:K10,$E$6)</f>
        <v>Modular + Int</v>
      </c>
      <c r="G10" s="58" t="s">
        <v>205</v>
      </c>
      <c r="H10" s="58" t="s">
        <v>206</v>
      </c>
      <c r="I10" s="58" t="s">
        <v>207</v>
      </c>
      <c r="J10" s="58"/>
      <c r="K10" s="58"/>
    </row>
    <row r="12" spans="1:11" x14ac:dyDescent="0.2">
      <c r="C12" s="6" t="s">
        <v>208</v>
      </c>
      <c r="D12" s="6" t="s">
        <v>209</v>
      </c>
      <c r="E12" s="8" t="str" cm="1">
        <f t="array" ref="E12">IF(INDEX(G12:K12,$E$6)="",G12,INDEX(G12:K12,$E$6))</f>
        <v>Traditional</v>
      </c>
      <c r="G12" s="58" t="s">
        <v>210</v>
      </c>
      <c r="H12" s="58" t="s">
        <v>211</v>
      </c>
      <c r="I12" s="58" t="s">
        <v>210</v>
      </c>
      <c r="J12" s="58"/>
      <c r="K12" s="58"/>
    </row>
    <row r="14" spans="1:11" x14ac:dyDescent="0.2">
      <c r="C14" s="6" t="s">
        <v>16</v>
      </c>
      <c r="D14" s="6" t="s">
        <v>20</v>
      </c>
      <c r="E14" s="8" cm="1">
        <f t="array" ref="E14">IF(INDEX(G14:K14,$E$6)="",G14,INDEX(G14:K14,$E$6))</f>
        <v>1000</v>
      </c>
      <c r="G14" s="58">
        <v>1000</v>
      </c>
      <c r="H14" s="58"/>
      <c r="I14" s="58"/>
      <c r="J14" s="58"/>
      <c r="K14" s="58"/>
    </row>
    <row r="15" spans="1:11" x14ac:dyDescent="0.2">
      <c r="C15" s="6" t="s">
        <v>17</v>
      </c>
      <c r="D15" s="6" t="s">
        <v>20</v>
      </c>
      <c r="E15" s="8" cm="1">
        <f t="array" ref="E15">IF(INDEX(G15:K15,$E$6)="",G15,INDEX(G15:K15,$E$6))</f>
        <v>1200</v>
      </c>
      <c r="G15" s="58">
        <v>1200</v>
      </c>
      <c r="H15" s="58"/>
      <c r="I15" s="58"/>
      <c r="J15" s="58"/>
      <c r="K15" s="58"/>
    </row>
    <row r="16" spans="1:11" x14ac:dyDescent="0.2">
      <c r="C16" s="6" t="s">
        <v>18</v>
      </c>
      <c r="D16" s="6" t="s">
        <v>20</v>
      </c>
      <c r="E16" s="8" cm="1">
        <f t="array" ref="E16">IF(INDEX(G16:K16,$E$6)="",G16,INDEX(G16:K16,$E$6))</f>
        <v>1500</v>
      </c>
      <c r="G16" s="58">
        <v>1500</v>
      </c>
      <c r="H16" s="58"/>
      <c r="I16" s="58"/>
      <c r="J16" s="58"/>
      <c r="K16" s="58"/>
    </row>
    <row r="17" spans="3:11" x14ac:dyDescent="0.2">
      <c r="C17" s="6" t="s">
        <v>19</v>
      </c>
      <c r="D17" s="6" t="s">
        <v>20</v>
      </c>
      <c r="E17" s="8" cm="1">
        <f t="array" ref="E17">IF(INDEX(G17:K17,$E$6)="",G17,INDEX(G17:K17,$E$6))</f>
        <v>1800</v>
      </c>
      <c r="G17" s="58">
        <v>1800</v>
      </c>
      <c r="H17" s="58"/>
      <c r="I17" s="58"/>
      <c r="J17" s="58"/>
      <c r="K17" s="58"/>
    </row>
    <row r="19" spans="3:11" s="10" customFormat="1" x14ac:dyDescent="0.2">
      <c r="C19" s="10" t="s">
        <v>7</v>
      </c>
      <c r="D19" s="10" t="s">
        <v>15</v>
      </c>
      <c r="E19" s="11" cm="1">
        <f t="array" ref="E19">IF(INDEX(G19:K19,$E$6)="",G19,INDEX(G19:K19,$E$6))</f>
        <v>0.7</v>
      </c>
      <c r="G19" s="59">
        <v>0.7</v>
      </c>
      <c r="H19" s="59"/>
      <c r="I19" s="59"/>
      <c r="J19" s="59"/>
      <c r="K19" s="59"/>
    </row>
    <row r="20" spans="3:11" s="10" customFormat="1" x14ac:dyDescent="0.2">
      <c r="C20" s="10" t="s">
        <v>8</v>
      </c>
      <c r="D20" s="10" t="s">
        <v>15</v>
      </c>
      <c r="E20" s="11" cm="1">
        <f t="array" ref="E20">IF(INDEX(G20:K20,$E$6)="",G20,INDEX(G20:K20,$E$6))</f>
        <v>0.69</v>
      </c>
      <c r="G20" s="59">
        <v>0.69</v>
      </c>
      <c r="H20" s="59"/>
      <c r="I20" s="59"/>
      <c r="J20" s="59"/>
      <c r="K20" s="59"/>
    </row>
    <row r="21" spans="3:11" s="10" customFormat="1" x14ac:dyDescent="0.2">
      <c r="C21" s="10" t="s">
        <v>9</v>
      </c>
      <c r="D21" s="10" t="s">
        <v>15</v>
      </c>
      <c r="E21" s="11" cm="1">
        <f t="array" ref="E21">IF(INDEX(G21:K21,$E$6)="",G21,INDEX(G21:K21,$E$6))</f>
        <v>0.68</v>
      </c>
      <c r="G21" s="59">
        <v>0.68</v>
      </c>
      <c r="H21" s="59"/>
      <c r="I21" s="59"/>
      <c r="J21" s="59"/>
      <c r="K21" s="59"/>
    </row>
    <row r="22" spans="3:11" s="10" customFormat="1" x14ac:dyDescent="0.2">
      <c r="C22" s="10" t="s">
        <v>10</v>
      </c>
      <c r="D22" s="10" t="s">
        <v>15</v>
      </c>
      <c r="E22" s="11" cm="1">
        <f t="array" ref="E22">IF(INDEX(G22:K22,$E$6)="",G22,INDEX(G22:K22,$E$6))</f>
        <v>0.67</v>
      </c>
      <c r="G22" s="59">
        <v>0.67</v>
      </c>
      <c r="H22" s="59"/>
      <c r="I22" s="59"/>
      <c r="J22" s="59"/>
      <c r="K22" s="59"/>
    </row>
    <row r="23" spans="3:11" s="10" customFormat="1" x14ac:dyDescent="0.2">
      <c r="H23" s="10" t="s">
        <v>94</v>
      </c>
    </row>
    <row r="24" spans="3:11" s="10" customFormat="1" x14ac:dyDescent="0.2">
      <c r="C24" s="10" t="s">
        <v>11</v>
      </c>
      <c r="D24" s="10" t="s">
        <v>15</v>
      </c>
      <c r="E24" s="11" cm="1">
        <f t="array" ref="E24">IF(INDEX(G24:K24,$E$6)="",G24,INDEX(G24:K24,$E$6))</f>
        <v>0.04</v>
      </c>
      <c r="G24" s="59">
        <v>0.03</v>
      </c>
      <c r="H24" s="59" t="s">
        <v>94</v>
      </c>
      <c r="I24" s="59">
        <v>0.04</v>
      </c>
      <c r="J24" s="59"/>
      <c r="K24" s="59"/>
    </row>
    <row r="25" spans="3:11" s="10" customFormat="1" x14ac:dyDescent="0.2">
      <c r="C25" s="10" t="s">
        <v>12</v>
      </c>
      <c r="D25" s="10" t="s">
        <v>15</v>
      </c>
      <c r="E25" s="11" cm="1">
        <f t="array" ref="E25">IF(INDEX(G25:K25,$E$6)="",G25,INDEX(G25:K25,$E$6))</f>
        <v>0.04</v>
      </c>
      <c r="G25" s="59">
        <v>0.03</v>
      </c>
      <c r="H25" s="59" t="s">
        <v>94</v>
      </c>
      <c r="I25" s="59">
        <v>0.04</v>
      </c>
      <c r="J25" s="59"/>
      <c r="K25" s="59"/>
    </row>
    <row r="26" spans="3:11" s="10" customFormat="1" x14ac:dyDescent="0.2">
      <c r="C26" s="10" t="s">
        <v>13</v>
      </c>
      <c r="D26" s="10" t="s">
        <v>15</v>
      </c>
      <c r="E26" s="11" cm="1">
        <f t="array" ref="E26">IF(INDEX(G26:K26,$E$6)="",G26,INDEX(G26:K26,$E$6))</f>
        <v>0.04</v>
      </c>
      <c r="G26" s="59">
        <v>0.03</v>
      </c>
      <c r="H26" s="59" t="s">
        <v>94</v>
      </c>
      <c r="I26" s="59">
        <v>0.04</v>
      </c>
      <c r="J26" s="59"/>
      <c r="K26" s="59"/>
    </row>
    <row r="27" spans="3:11" s="10" customFormat="1" x14ac:dyDescent="0.2">
      <c r="C27" s="10" t="s">
        <v>14</v>
      </c>
      <c r="D27" s="10" t="s">
        <v>15</v>
      </c>
      <c r="E27" s="11" cm="1">
        <f t="array" ref="E27">IF(INDEX(G27:K27,$E$6)="",G27,INDEX(G27:K27,$E$6))</f>
        <v>0.04</v>
      </c>
      <c r="G27" s="59">
        <v>0.03</v>
      </c>
      <c r="H27" s="59" t="s">
        <v>94</v>
      </c>
      <c r="I27" s="59">
        <v>0.04</v>
      </c>
      <c r="J27" s="59"/>
      <c r="K27" s="59"/>
    </row>
  </sheetData>
  <conditionalFormatting sqref="G19:K22 G14:K17 G24:K27">
    <cfRule type="expression" dxfId="2" priority="3">
      <formula>OR(AND(G$8=1,INDEX($G14:$K14,$E$6)=""),AND($E$6=G$8,G14&lt;&gt;""))</formula>
    </cfRule>
  </conditionalFormatting>
  <conditionalFormatting sqref="G12:K12">
    <cfRule type="expression" dxfId="1" priority="2">
      <formula>OR(AND(G$8=1,INDEX($G12:$K12,$E$6)=""),AND($E$6=G$8,G12&lt;&gt;""))</formula>
    </cfRule>
  </conditionalFormatting>
  <conditionalFormatting sqref="G10:K10">
    <cfRule type="expression" dxfId="0" priority="1">
      <formula>OR(AND(G$8=1,INDEX($G10:$K10,$E$6)=""),AND($E$6=G$8,G10&lt;&gt;""))</formula>
    </cfRule>
  </conditionalFormatting>
  <dataValidations count="1">
    <dataValidation type="list" allowBlank="1" showInputMessage="1" showErrorMessage="1" sqref="E6" xr:uid="{6781B34A-7D65-46AF-858B-75795F8B1F98}">
      <formula1>$G$8:$K$8</formula1>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CDC7A3-3D57-485A-949A-EA8DDCF5C81F}">
          <x14:formula1>
            <xm:f>'Nested Sub'!$B$9:$B$13</xm:f>
          </x14:formula1>
          <xm:sqref>G12:K12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C3369-2ACA-47E1-BDD6-4B6ED1E22A98}">
  <sheetPr codeName="Sheet17">
    <tabColor rgb="FFED7D31"/>
  </sheetPr>
  <dimension ref="A1:AB24"/>
  <sheetViews>
    <sheetView showGridLines="0" zoomScale="130" zoomScaleNormal="130" workbookViewId="0">
      <selection activeCell="K32" sqref="K32"/>
    </sheetView>
  </sheetViews>
  <sheetFormatPr defaultColWidth="9.140625" defaultRowHeight="12.75" x14ac:dyDescent="0.2"/>
  <cols>
    <col min="1" max="1" width="2.42578125" style="6" customWidth="1"/>
    <col min="2" max="2" width="13.28515625" style="6" customWidth="1"/>
    <col min="3" max="3" width="9.140625" style="6"/>
    <col min="4" max="4" width="2.28515625" style="6" customWidth="1"/>
    <col min="5" max="16384" width="9.140625" style="6"/>
  </cols>
  <sheetData>
    <row r="1" spans="1:28" s="49" customFormat="1" ht="15" x14ac:dyDescent="0.2">
      <c r="A1" s="49" t="s">
        <v>245</v>
      </c>
      <c r="B1" s="50"/>
    </row>
    <row r="4" spans="1:28" x14ac:dyDescent="0.2">
      <c r="B4" s="6" t="s">
        <v>212</v>
      </c>
      <c r="E4" s="13" t="s">
        <v>213</v>
      </c>
      <c r="F4" s="13" t="s">
        <v>214</v>
      </c>
      <c r="G4" s="13" t="s">
        <v>215</v>
      </c>
      <c r="H4" s="13" t="s">
        <v>216</v>
      </c>
      <c r="I4" s="13" t="s">
        <v>217</v>
      </c>
      <c r="J4" s="13" t="s">
        <v>218</v>
      </c>
      <c r="K4" s="13" t="s">
        <v>219</v>
      </c>
      <c r="L4" s="13" t="s">
        <v>220</v>
      </c>
      <c r="M4" s="13" t="s">
        <v>221</v>
      </c>
      <c r="N4" s="13" t="s">
        <v>222</v>
      </c>
      <c r="O4" s="13" t="s">
        <v>223</v>
      </c>
      <c r="P4" s="13" t="s">
        <v>224</v>
      </c>
      <c r="Q4" s="13" t="s">
        <v>225</v>
      </c>
      <c r="R4" s="13" t="s">
        <v>226</v>
      </c>
      <c r="S4" s="13" t="s">
        <v>227</v>
      </c>
      <c r="T4" s="13" t="s">
        <v>228</v>
      </c>
      <c r="U4" s="13" t="s">
        <v>229</v>
      </c>
      <c r="V4" s="13" t="s">
        <v>230</v>
      </c>
      <c r="W4" s="13" t="s">
        <v>231</v>
      </c>
      <c r="X4" s="13" t="s">
        <v>232</v>
      </c>
      <c r="Y4" s="13" t="s">
        <v>233</v>
      </c>
      <c r="Z4" s="13" t="s">
        <v>234</v>
      </c>
      <c r="AA4" s="13" t="s">
        <v>235</v>
      </c>
      <c r="AB4" s="13" t="s">
        <v>236</v>
      </c>
    </row>
    <row r="6" spans="1:28" x14ac:dyDescent="0.2">
      <c r="B6" s="6" t="s">
        <v>237</v>
      </c>
    </row>
    <row r="8" spans="1:28" x14ac:dyDescent="0.2">
      <c r="B8" s="21" t="s">
        <v>238</v>
      </c>
    </row>
    <row r="9" spans="1:28" x14ac:dyDescent="0.2">
      <c r="B9" s="58" t="s">
        <v>210</v>
      </c>
      <c r="E9" s="58">
        <v>1000000</v>
      </c>
      <c r="F9" s="58"/>
      <c r="G9" s="58"/>
      <c r="H9" s="58"/>
      <c r="I9" s="58">
        <v>50000</v>
      </c>
      <c r="J9" s="58">
        <v>50000</v>
      </c>
      <c r="K9" s="58">
        <v>50000</v>
      </c>
      <c r="L9" s="58">
        <v>50000</v>
      </c>
      <c r="M9" s="58">
        <v>50000</v>
      </c>
      <c r="N9" s="58">
        <v>50000</v>
      </c>
      <c r="O9" s="58">
        <v>50000</v>
      </c>
      <c r="P9" s="58">
        <v>50000</v>
      </c>
      <c r="Q9" s="58">
        <v>50000</v>
      </c>
      <c r="R9" s="58">
        <v>50000</v>
      </c>
      <c r="S9" s="58">
        <v>50000</v>
      </c>
      <c r="T9" s="58">
        <v>50000</v>
      </c>
      <c r="U9" s="58">
        <v>50000</v>
      </c>
      <c r="V9" s="58">
        <v>50000</v>
      </c>
      <c r="W9" s="58">
        <v>50000</v>
      </c>
      <c r="X9" s="58">
        <v>50000</v>
      </c>
      <c r="Y9" s="58"/>
      <c r="Z9" s="58"/>
      <c r="AA9" s="58"/>
      <c r="AB9" s="58"/>
    </row>
    <row r="10" spans="1:28" x14ac:dyDescent="0.2">
      <c r="B10" s="58" t="s">
        <v>211</v>
      </c>
      <c r="E10" s="58">
        <v>1000000</v>
      </c>
      <c r="F10" s="58"/>
      <c r="G10" s="58"/>
      <c r="H10" s="58"/>
      <c r="I10" s="58">
        <v>500000</v>
      </c>
      <c r="J10" s="58"/>
      <c r="K10" s="58"/>
      <c r="L10" s="58">
        <v>500000</v>
      </c>
      <c r="M10" s="58"/>
      <c r="N10" s="58"/>
      <c r="O10" s="58"/>
      <c r="P10" s="58"/>
      <c r="Q10" s="58"/>
      <c r="R10" s="58"/>
      <c r="S10" s="58"/>
      <c r="T10" s="58"/>
      <c r="U10" s="58">
        <v>20000</v>
      </c>
      <c r="V10" s="58">
        <v>20000</v>
      </c>
      <c r="W10" s="58">
        <v>20000</v>
      </c>
      <c r="X10" s="58">
        <v>20000</v>
      </c>
      <c r="Y10" s="58"/>
      <c r="Z10" s="58"/>
      <c r="AA10" s="58"/>
      <c r="AB10" s="58"/>
    </row>
    <row r="11" spans="1:28" x14ac:dyDescent="0.2">
      <c r="B11" s="58" t="s">
        <v>239</v>
      </c>
      <c r="E11" s="58"/>
      <c r="F11" s="58"/>
      <c r="G11" s="58"/>
      <c r="H11" s="58"/>
      <c r="I11" s="58"/>
      <c r="J11" s="58"/>
      <c r="K11" s="58"/>
      <c r="L11" s="58"/>
      <c r="M11" s="58"/>
      <c r="N11" s="58"/>
      <c r="O11" s="58"/>
      <c r="P11" s="58"/>
      <c r="Q11" s="58"/>
      <c r="R11" s="58"/>
      <c r="S11" s="58"/>
      <c r="T11" s="58"/>
      <c r="U11" s="58"/>
      <c r="V11" s="58"/>
      <c r="W11" s="58"/>
      <c r="X11" s="58"/>
      <c r="Y11" s="58"/>
      <c r="Z11" s="58"/>
      <c r="AA11" s="58"/>
      <c r="AB11" s="58"/>
    </row>
    <row r="12" spans="1:28" x14ac:dyDescent="0.2">
      <c r="B12" s="58" t="s">
        <v>240</v>
      </c>
      <c r="E12" s="58"/>
      <c r="F12" s="58"/>
      <c r="G12" s="58"/>
      <c r="H12" s="58"/>
      <c r="I12" s="58"/>
      <c r="J12" s="58"/>
      <c r="K12" s="58"/>
      <c r="L12" s="58"/>
      <c r="M12" s="58"/>
      <c r="N12" s="58"/>
      <c r="O12" s="58"/>
      <c r="P12" s="58"/>
      <c r="Q12" s="58"/>
      <c r="R12" s="58"/>
      <c r="S12" s="58"/>
      <c r="T12" s="58"/>
      <c r="U12" s="58"/>
      <c r="V12" s="58"/>
      <c r="W12" s="58"/>
      <c r="X12" s="58"/>
      <c r="Y12" s="58"/>
      <c r="Z12" s="58"/>
      <c r="AA12" s="58"/>
      <c r="AB12" s="58"/>
    </row>
    <row r="13" spans="1:28" x14ac:dyDescent="0.2">
      <c r="B13" s="58" t="s">
        <v>241</v>
      </c>
      <c r="E13" s="58"/>
      <c r="F13" s="58"/>
      <c r="G13" s="58"/>
      <c r="H13" s="58"/>
      <c r="I13" s="58"/>
      <c r="J13" s="58"/>
      <c r="K13" s="58"/>
      <c r="L13" s="58"/>
      <c r="M13" s="58"/>
      <c r="N13" s="58"/>
      <c r="O13" s="58"/>
      <c r="P13" s="58"/>
      <c r="Q13" s="58"/>
      <c r="R13" s="58"/>
      <c r="S13" s="58"/>
      <c r="T13" s="58"/>
      <c r="U13" s="58"/>
      <c r="V13" s="58"/>
      <c r="W13" s="58"/>
      <c r="X13" s="58"/>
      <c r="Y13" s="58"/>
      <c r="Z13" s="58"/>
      <c r="AA13" s="58"/>
      <c r="AB13" s="58"/>
    </row>
    <row r="15" spans="1:28" x14ac:dyDescent="0.2">
      <c r="B15" s="6" t="s">
        <v>242</v>
      </c>
    </row>
    <row r="16" spans="1:28" x14ac:dyDescent="0.2">
      <c r="B16" s="60" t="str">
        <f>'Nested Main'!E12</f>
        <v>Traditional</v>
      </c>
      <c r="C16" s="16">
        <f>MATCH(B16,B9:B13,0)</f>
        <v>1</v>
      </c>
      <c r="E16" s="16" cm="1">
        <f t="array" ref="E16">INDEX(E9:E13,$C16)</f>
        <v>1000000</v>
      </c>
      <c r="F16" s="16" cm="1">
        <f t="array" ref="F16">INDEX(F9:F13,$C16)</f>
        <v>0</v>
      </c>
      <c r="G16" s="16" cm="1">
        <f t="array" ref="G16">INDEX(G9:G13,$C16)</f>
        <v>0</v>
      </c>
      <c r="H16" s="16" cm="1">
        <f t="array" ref="H16">INDEX(H9:H13,$C16)</f>
        <v>0</v>
      </c>
      <c r="I16" s="16" cm="1">
        <f t="array" ref="I16">INDEX(I9:I13,$C16)</f>
        <v>50000</v>
      </c>
      <c r="J16" s="16" cm="1">
        <f t="array" ref="J16">INDEX(J9:J13,$C16)</f>
        <v>50000</v>
      </c>
      <c r="K16" s="16" cm="1">
        <f t="array" ref="K16">INDEX(K9:K13,$C16)</f>
        <v>50000</v>
      </c>
      <c r="L16" s="16" cm="1">
        <f t="array" ref="L16">INDEX(L9:L13,$C16)</f>
        <v>50000</v>
      </c>
      <c r="M16" s="16" cm="1">
        <f t="array" ref="M16">INDEX(M9:M13,$C16)</f>
        <v>50000</v>
      </c>
      <c r="N16" s="16" cm="1">
        <f t="array" ref="N16">INDEX(N9:N13,$C16)</f>
        <v>50000</v>
      </c>
      <c r="O16" s="16" cm="1">
        <f t="array" ref="O16">INDEX(O9:O13,$C16)</f>
        <v>50000</v>
      </c>
      <c r="P16" s="16" cm="1">
        <f t="array" ref="P16">INDEX(P9:P13,$C16)</f>
        <v>50000</v>
      </c>
      <c r="Q16" s="16" cm="1">
        <f t="array" ref="Q16">INDEX(Q9:Q13,$C16)</f>
        <v>50000</v>
      </c>
      <c r="R16" s="16" cm="1">
        <f t="array" ref="R16">INDEX(R9:R13,$C16)</f>
        <v>50000</v>
      </c>
      <c r="S16" s="16" cm="1">
        <f t="array" ref="S16">INDEX(S9:S13,$C16)</f>
        <v>50000</v>
      </c>
      <c r="T16" s="16" cm="1">
        <f t="array" ref="T16">INDEX(T9:T13,$C16)</f>
        <v>50000</v>
      </c>
      <c r="U16" s="16" cm="1">
        <f t="array" ref="U16">INDEX(U9:U13,$C16)</f>
        <v>50000</v>
      </c>
      <c r="V16" s="16" cm="1">
        <f t="array" ref="V16">INDEX(V9:V13,$C16)</f>
        <v>50000</v>
      </c>
      <c r="W16" s="16" cm="1">
        <f t="array" ref="W16">INDEX(W9:W13,$C16)</f>
        <v>50000</v>
      </c>
      <c r="X16" s="16" cm="1">
        <f t="array" ref="X16">INDEX(X9:X13,$C16)</f>
        <v>50000</v>
      </c>
      <c r="Y16" s="16" cm="1">
        <f t="array" ref="Y16">INDEX(Y9:Y13,$C16)</f>
        <v>0</v>
      </c>
      <c r="Z16" s="16" cm="1">
        <f t="array" ref="Z16">INDEX(Z9:Z13,$C16)</f>
        <v>0</v>
      </c>
      <c r="AA16" s="16" cm="1">
        <f t="array" ref="AA16">INDEX(AA9:AA13,$C16)</f>
        <v>0</v>
      </c>
      <c r="AB16" s="16" cm="1">
        <f t="array" ref="AB16">INDEX(AB9:AB13,$C16)</f>
        <v>0</v>
      </c>
    </row>
    <row r="24" spans="3:3" x14ac:dyDescent="0.2">
      <c r="C24" s="61"/>
    </row>
  </sheetData>
  <pageMargins left="0.7" right="0.7" top="0.75" bottom="0.75" header="0.3" footer="0.3"/>
  <pageSetup paperSize="9"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3DD6C-9A7E-497F-B3E5-5C657FF3CDC0}">
  <sheetPr codeName="Sheet8">
    <tabColor theme="7"/>
  </sheetPr>
  <dimension ref="A1"/>
  <sheetViews>
    <sheetView showGridLines="0" showRowColHeaders="0" topLeftCell="A1048576" workbookViewId="0">
      <selection activeCell="L68" sqref="L68"/>
    </sheetView>
  </sheetViews>
  <sheetFormatPr defaultColWidth="0" defaultRowHeight="12.75" customHeight="1" zeroHeight="1" x14ac:dyDescent="0.2"/>
  <cols>
    <col min="1" max="1" width="9.140625" customWidth="1"/>
    <col min="2" max="16384" width="9.140625" hidden="1"/>
  </cols>
  <sheetData>
    <row r="1" spans="1:1" x14ac:dyDescent="0.2">
      <c r="A1" s="19"/>
    </row>
  </sheetData>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2A71F-A504-482B-B65C-8F67AADBDA14}">
  <sheetPr codeName="Sheet32">
    <tabColor theme="7"/>
    <outlinePr summaryRight="0"/>
  </sheetPr>
  <dimension ref="A1:C22"/>
  <sheetViews>
    <sheetView showGridLines="0" zoomScale="145" zoomScaleNormal="145" workbookViewId="0">
      <selection activeCell="E19" sqref="E19"/>
    </sheetView>
  </sheetViews>
  <sheetFormatPr defaultColWidth="9.140625" defaultRowHeight="12.75" x14ac:dyDescent="0.2"/>
  <cols>
    <col min="1" max="1" width="1.5703125" style="1" customWidth="1"/>
    <col min="2" max="2" width="1.5703125" style="2" customWidth="1"/>
    <col min="3" max="3" width="1.5703125" style="1" customWidth="1"/>
    <col min="4" max="16384" width="9.140625" style="1"/>
  </cols>
  <sheetData>
    <row r="1" spans="1:3" s="54" customFormat="1" ht="15.75" x14ac:dyDescent="0.2">
      <c r="A1" s="54" t="s">
        <v>176</v>
      </c>
      <c r="B1" s="55"/>
    </row>
    <row r="2" spans="1:3" x14ac:dyDescent="0.2">
      <c r="C2" s="2"/>
    </row>
    <row r="3" spans="1:3" x14ac:dyDescent="0.2">
      <c r="C3" s="52" t="s">
        <v>95</v>
      </c>
    </row>
    <row r="4" spans="1:3" x14ac:dyDescent="0.2">
      <c r="B4" s="1"/>
      <c r="C4" s="53"/>
    </row>
    <row r="5" spans="1:3" x14ac:dyDescent="0.2">
      <c r="C5" s="53"/>
    </row>
    <row r="6" spans="1:3" x14ac:dyDescent="0.2">
      <c r="C6" s="53"/>
    </row>
    <row r="7" spans="1:3" x14ac:dyDescent="0.2">
      <c r="C7" s="52" t="s">
        <v>96</v>
      </c>
    </row>
    <row r="8" spans="1:3" x14ac:dyDescent="0.2">
      <c r="B8" s="1"/>
      <c r="C8" s="53"/>
    </row>
    <row r="9" spans="1:3" x14ac:dyDescent="0.2">
      <c r="B9" s="1"/>
      <c r="C9" s="53"/>
    </row>
    <row r="10" spans="1:3" x14ac:dyDescent="0.2">
      <c r="B10" s="1"/>
      <c r="C10" s="53"/>
    </row>
    <row r="11" spans="1:3" x14ac:dyDescent="0.2">
      <c r="C11" s="52" t="s">
        <v>97</v>
      </c>
    </row>
    <row r="12" spans="1:3" x14ac:dyDescent="0.2">
      <c r="B12" s="1"/>
      <c r="C12" s="53"/>
    </row>
    <row r="13" spans="1:3" x14ac:dyDescent="0.2">
      <c r="B13" s="1"/>
      <c r="C13" s="53"/>
    </row>
    <row r="14" spans="1:3" x14ac:dyDescent="0.2">
      <c r="C14" s="53"/>
    </row>
    <row r="15" spans="1:3" x14ac:dyDescent="0.2">
      <c r="C15" s="52" t="s">
        <v>196</v>
      </c>
    </row>
    <row r="16" spans="1:3" x14ac:dyDescent="0.2">
      <c r="B16" s="1"/>
    </row>
    <row r="17" spans="2:3" x14ac:dyDescent="0.2">
      <c r="B17" s="1"/>
    </row>
    <row r="18" spans="2:3" x14ac:dyDescent="0.2">
      <c r="B18" s="1"/>
    </row>
    <row r="19" spans="2:3" x14ac:dyDescent="0.2">
      <c r="C19" s="5"/>
    </row>
    <row r="20" spans="2:3" x14ac:dyDescent="0.2">
      <c r="B20" s="1"/>
    </row>
    <row r="21" spans="2:3" x14ac:dyDescent="0.2">
      <c r="B21" s="1"/>
    </row>
    <row r="22" spans="2:3" x14ac:dyDescent="0.2">
      <c r="B22" s="1"/>
    </row>
  </sheetData>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46B3E-6A6D-43ED-A6DA-84BE2F5FF0AB}">
  <sheetPr codeName="Sheet33">
    <tabColor theme="7"/>
    <outlinePr summaryRight="0"/>
  </sheetPr>
  <dimension ref="A1:D20"/>
  <sheetViews>
    <sheetView showGridLines="0" zoomScale="205" zoomScaleNormal="205" workbookViewId="0">
      <selection activeCell="C16" sqref="C16"/>
    </sheetView>
  </sheetViews>
  <sheetFormatPr defaultColWidth="9.140625" defaultRowHeight="12.75" x14ac:dyDescent="0.2"/>
  <cols>
    <col min="1" max="1" width="1.5703125" style="1" customWidth="1"/>
    <col min="2" max="2" width="1.5703125" style="2" customWidth="1"/>
    <col min="3" max="3" width="1.5703125" style="1" customWidth="1"/>
    <col min="4" max="16384" width="9.140625" style="1"/>
  </cols>
  <sheetData>
    <row r="1" spans="1:3" s="54" customFormat="1" ht="15.75" x14ac:dyDescent="0.2">
      <c r="A1" s="54" t="s">
        <v>177</v>
      </c>
      <c r="B1" s="55"/>
    </row>
    <row r="2" spans="1:3" s="47" customFormat="1" ht="15" x14ac:dyDescent="0.2">
      <c r="B2" s="48" t="s">
        <v>173</v>
      </c>
      <c r="C2" s="48"/>
    </row>
    <row r="3" spans="1:3" x14ac:dyDescent="0.2">
      <c r="C3" s="5" t="s">
        <v>179</v>
      </c>
    </row>
    <row r="4" spans="1:3" x14ac:dyDescent="0.2">
      <c r="C4" s="5" t="s">
        <v>180</v>
      </c>
    </row>
    <row r="5" spans="1:3" x14ac:dyDescent="0.2">
      <c r="B5" s="1"/>
      <c r="C5" s="5" t="s">
        <v>203</v>
      </c>
    </row>
    <row r="6" spans="1:3" x14ac:dyDescent="0.2">
      <c r="B6" s="1"/>
      <c r="C6" s="5"/>
    </row>
    <row r="7" spans="1:3" s="49" customFormat="1" ht="15" x14ac:dyDescent="0.2">
      <c r="B7" s="50" t="s">
        <v>183</v>
      </c>
      <c r="C7" s="50"/>
    </row>
    <row r="8" spans="1:3" x14ac:dyDescent="0.2">
      <c r="C8" s="46" t="s">
        <v>194</v>
      </c>
    </row>
    <row r="9" spans="1:3" x14ac:dyDescent="0.2">
      <c r="C9" s="46" t="s">
        <v>184</v>
      </c>
    </row>
    <row r="10" spans="1:3" x14ac:dyDescent="0.2">
      <c r="B10" s="1"/>
      <c r="C10" s="46" t="s">
        <v>185</v>
      </c>
    </row>
    <row r="11" spans="1:3" x14ac:dyDescent="0.2">
      <c r="C11" s="46" t="s">
        <v>192</v>
      </c>
    </row>
    <row r="12" spans="1:3" x14ac:dyDescent="0.2">
      <c r="B12" s="1"/>
      <c r="C12" s="46" t="s">
        <v>175</v>
      </c>
    </row>
    <row r="13" spans="1:3" x14ac:dyDescent="0.2">
      <c r="C13" s="46" t="s">
        <v>186</v>
      </c>
    </row>
    <row r="14" spans="1:3" x14ac:dyDescent="0.2">
      <c r="C14" s="46" t="s">
        <v>193</v>
      </c>
    </row>
    <row r="15" spans="1:3" x14ac:dyDescent="0.2">
      <c r="C15" s="46" t="s">
        <v>246</v>
      </c>
    </row>
    <row r="16" spans="1:3" x14ac:dyDescent="0.2">
      <c r="B16" s="1"/>
      <c r="C16" s="45" t="s">
        <v>94</v>
      </c>
    </row>
    <row r="17" spans="2:4" s="51" customFormat="1" ht="15" x14ac:dyDescent="0.2">
      <c r="B17" s="51" t="s">
        <v>187</v>
      </c>
    </row>
    <row r="18" spans="2:4" x14ac:dyDescent="0.2">
      <c r="C18" s="52" t="s">
        <v>176</v>
      </c>
      <c r="D18" s="53"/>
    </row>
    <row r="19" spans="2:4" x14ac:dyDescent="0.2">
      <c r="C19" s="52" t="s">
        <v>177</v>
      </c>
      <c r="D19" s="53"/>
    </row>
    <row r="20" spans="2:4" x14ac:dyDescent="0.2">
      <c r="C20" s="52" t="s">
        <v>178</v>
      </c>
      <c r="D20" s="53"/>
    </row>
  </sheetData>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C08D7-E813-4349-99B0-BE167FFD4210}">
  <sheetPr codeName="Sheet34">
    <tabColor theme="7"/>
    <outlinePr summaryRight="0"/>
  </sheetPr>
  <dimension ref="A1:B1"/>
  <sheetViews>
    <sheetView showGridLines="0" zoomScale="145" zoomScaleNormal="145" workbookViewId="0">
      <selection activeCell="J29" sqref="J29"/>
    </sheetView>
  </sheetViews>
  <sheetFormatPr defaultColWidth="9.140625" defaultRowHeight="12.75" x14ac:dyDescent="0.2"/>
  <cols>
    <col min="1" max="1" width="1.5703125" style="1" customWidth="1"/>
    <col min="2" max="2" width="1.5703125" style="2" customWidth="1"/>
    <col min="3" max="3" width="1.5703125" style="1" customWidth="1"/>
    <col min="4" max="16384" width="9.140625" style="1"/>
  </cols>
  <sheetData>
    <row r="1" spans="1:2" s="54" customFormat="1" ht="15.75" x14ac:dyDescent="0.2">
      <c r="A1" s="54" t="s">
        <v>195</v>
      </c>
      <c r="B1" s="5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821DE-AB06-467F-9B80-4E2DDC93E161}">
  <sheetPr codeName="Sheet12">
    <tabColor rgb="FF009CDE"/>
    <outlinePr summaryRight="0"/>
  </sheetPr>
  <dimension ref="A1:D20"/>
  <sheetViews>
    <sheetView showGridLines="0" zoomScale="205" zoomScaleNormal="205" workbookViewId="0">
      <selection activeCell="I10" sqref="I10"/>
    </sheetView>
  </sheetViews>
  <sheetFormatPr defaultColWidth="9.140625" defaultRowHeight="12.75" x14ac:dyDescent="0.2"/>
  <cols>
    <col min="1" max="1" width="1.5703125" style="1" customWidth="1"/>
    <col min="2" max="2" width="1.5703125" style="2" customWidth="1"/>
    <col min="3" max="3" width="1.5703125" style="1" customWidth="1"/>
    <col min="4" max="16384" width="9.140625" style="1"/>
  </cols>
  <sheetData>
    <row r="1" spans="1:3" s="3" customFormat="1" ht="15.75" x14ac:dyDescent="0.2">
      <c r="A1" s="3" t="s">
        <v>172</v>
      </c>
      <c r="B1" s="4"/>
    </row>
    <row r="2" spans="1:3" s="47" customFormat="1" ht="15" x14ac:dyDescent="0.2">
      <c r="B2" s="48" t="s">
        <v>173</v>
      </c>
      <c r="C2" s="48"/>
    </row>
    <row r="3" spans="1:3" x14ac:dyDescent="0.2">
      <c r="C3" s="5" t="s">
        <v>179</v>
      </c>
    </row>
    <row r="4" spans="1:3" x14ac:dyDescent="0.2">
      <c r="C4" s="5" t="s">
        <v>180</v>
      </c>
    </row>
    <row r="5" spans="1:3" x14ac:dyDescent="0.2">
      <c r="B5" s="1"/>
      <c r="C5" s="5" t="s">
        <v>203</v>
      </c>
    </row>
    <row r="6" spans="1:3" x14ac:dyDescent="0.2">
      <c r="B6" s="1"/>
      <c r="C6" s="5"/>
    </row>
    <row r="7" spans="1:3" s="49" customFormat="1" ht="15" x14ac:dyDescent="0.2">
      <c r="B7" s="50" t="s">
        <v>183</v>
      </c>
      <c r="C7" s="50"/>
    </row>
    <row r="8" spans="1:3" x14ac:dyDescent="0.2">
      <c r="C8" s="46" t="s">
        <v>194</v>
      </c>
    </row>
    <row r="9" spans="1:3" x14ac:dyDescent="0.2">
      <c r="C9" s="46" t="s">
        <v>184</v>
      </c>
    </row>
    <row r="10" spans="1:3" x14ac:dyDescent="0.2">
      <c r="B10" s="1"/>
      <c r="C10" s="46" t="s">
        <v>185</v>
      </c>
    </row>
    <row r="11" spans="1:3" x14ac:dyDescent="0.2">
      <c r="C11" s="46" t="s">
        <v>192</v>
      </c>
    </row>
    <row r="12" spans="1:3" x14ac:dyDescent="0.2">
      <c r="B12" s="1"/>
      <c r="C12" s="46" t="s">
        <v>175</v>
      </c>
    </row>
    <row r="13" spans="1:3" x14ac:dyDescent="0.2">
      <c r="C13" s="46" t="s">
        <v>186</v>
      </c>
    </row>
    <row r="14" spans="1:3" x14ac:dyDescent="0.2">
      <c r="C14" s="46" t="s">
        <v>193</v>
      </c>
    </row>
    <row r="15" spans="1:3" x14ac:dyDescent="0.2">
      <c r="C15" s="46" t="s">
        <v>246</v>
      </c>
    </row>
    <row r="16" spans="1:3" x14ac:dyDescent="0.2">
      <c r="B16" s="1"/>
      <c r="C16" s="45" t="s">
        <v>94</v>
      </c>
    </row>
    <row r="17" spans="2:4" s="51" customFormat="1" ht="15" x14ac:dyDescent="0.2">
      <c r="B17" s="51" t="s">
        <v>187</v>
      </c>
    </row>
    <row r="18" spans="2:4" x14ac:dyDescent="0.2">
      <c r="C18" s="52" t="s">
        <v>176</v>
      </c>
      <c r="D18" s="53"/>
    </row>
    <row r="19" spans="2:4" x14ac:dyDescent="0.2">
      <c r="C19" s="52" t="s">
        <v>177</v>
      </c>
      <c r="D19" s="53"/>
    </row>
    <row r="20" spans="2:4" x14ac:dyDescent="0.2">
      <c r="C20" s="52" t="s">
        <v>178</v>
      </c>
      <c r="D20" s="53"/>
    </row>
  </sheetData>
  <pageMargins left="0.7" right="0.7" top="0.75" bottom="0.75" header="0.3" footer="0.3"/>
  <pageSetup paperSize="9" orientation="portrait"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39345-06C0-4432-9F95-95EBDBEFFCA4}">
  <sheetPr codeName="Sheet13">
    <tabColor theme="9"/>
  </sheetPr>
  <dimension ref="A1"/>
  <sheetViews>
    <sheetView showGridLines="0" showRowColHeaders="0" workbookViewId="0">
      <selection activeCell="L68" sqref="L68"/>
    </sheetView>
  </sheetViews>
  <sheetFormatPr defaultColWidth="0" defaultRowHeight="12.75" zeroHeight="1" x14ac:dyDescent="0.2"/>
  <cols>
    <col min="1" max="1" width="9.140625" customWidth="1"/>
    <col min="2" max="16384" width="9.140625" hidden="1"/>
  </cols>
  <sheetData>
    <row r="1" spans="1:1" x14ac:dyDescent="0.2">
      <c r="A1" s="19"/>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693B7-CDD9-45AE-8EB0-1CAF6A4E4302}">
  <sheetPr codeName="Sheet2">
    <tabColor theme="9"/>
    <outlinePr summaryRight="0"/>
  </sheetPr>
  <dimension ref="A1:C22"/>
  <sheetViews>
    <sheetView showGridLines="0" zoomScale="205" zoomScaleNormal="205" workbookViewId="0">
      <selection activeCell="H15" sqref="H15"/>
    </sheetView>
  </sheetViews>
  <sheetFormatPr defaultColWidth="9.140625" defaultRowHeight="12.75" x14ac:dyDescent="0.2"/>
  <cols>
    <col min="1" max="1" width="1.5703125" style="1" customWidth="1"/>
    <col min="2" max="2" width="1.5703125" style="2" customWidth="1"/>
    <col min="3" max="3" width="1.5703125" style="1" customWidth="1"/>
    <col min="4" max="16384" width="9.140625" style="1"/>
  </cols>
  <sheetData>
    <row r="1" spans="1:3" s="47" customFormat="1" ht="15" x14ac:dyDescent="0.2">
      <c r="A1" s="47" t="s">
        <v>179</v>
      </c>
      <c r="B1" s="48"/>
      <c r="C1" s="48"/>
    </row>
    <row r="2" spans="1:3" x14ac:dyDescent="0.2">
      <c r="C2" s="2"/>
    </row>
    <row r="3" spans="1:3" x14ac:dyDescent="0.2">
      <c r="C3" s="5" t="s">
        <v>0</v>
      </c>
    </row>
    <row r="4" spans="1:3" x14ac:dyDescent="0.2">
      <c r="B4" s="1"/>
    </row>
    <row r="7" spans="1:3" x14ac:dyDescent="0.2">
      <c r="C7" s="5" t="s">
        <v>3</v>
      </c>
    </row>
    <row r="8" spans="1:3" x14ac:dyDescent="0.2">
      <c r="B8" s="1"/>
    </row>
    <row r="9" spans="1:3" x14ac:dyDescent="0.2">
      <c r="B9" s="1"/>
    </row>
    <row r="10" spans="1:3" x14ac:dyDescent="0.2">
      <c r="B10" s="1"/>
    </row>
    <row r="11" spans="1:3" x14ac:dyDescent="0.2">
      <c r="C11" s="5" t="s">
        <v>4</v>
      </c>
    </row>
    <row r="12" spans="1:3" x14ac:dyDescent="0.2">
      <c r="B12" s="1"/>
    </row>
    <row r="13" spans="1:3" x14ac:dyDescent="0.2">
      <c r="B13" s="1"/>
    </row>
    <row r="15" spans="1:3" x14ac:dyDescent="0.2">
      <c r="C15" s="5" t="s">
        <v>1</v>
      </c>
    </row>
    <row r="16" spans="1:3" x14ac:dyDescent="0.2">
      <c r="B16" s="1"/>
    </row>
    <row r="17" spans="2:3" x14ac:dyDescent="0.2">
      <c r="B17" s="1"/>
    </row>
    <row r="18" spans="2:3" x14ac:dyDescent="0.2">
      <c r="B18" s="1"/>
    </row>
    <row r="19" spans="2:3" x14ac:dyDescent="0.2">
      <c r="C19" s="5" t="s">
        <v>2</v>
      </c>
    </row>
    <row r="20" spans="2:3" x14ac:dyDescent="0.2">
      <c r="B20" s="1"/>
    </row>
    <row r="21" spans="2:3" x14ac:dyDescent="0.2">
      <c r="B21" s="1"/>
    </row>
    <row r="22" spans="2:3" x14ac:dyDescent="0.2">
      <c r="B22" s="1"/>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AB081-758C-4333-BBC3-0A1318D750A2}">
  <sheetPr codeName="Sheet3">
    <tabColor theme="9"/>
  </sheetPr>
  <dimension ref="A1:K24"/>
  <sheetViews>
    <sheetView showGridLines="0" zoomScale="160" zoomScaleNormal="160" workbookViewId="0">
      <selection activeCell="B17" sqref="B17"/>
    </sheetView>
  </sheetViews>
  <sheetFormatPr defaultColWidth="9.140625" defaultRowHeight="12.75" x14ac:dyDescent="0.2"/>
  <cols>
    <col min="1" max="1" width="2.42578125" style="6" customWidth="1"/>
    <col min="2" max="2" width="24.85546875" style="6" customWidth="1"/>
    <col min="3" max="3" width="20.140625" style="6" customWidth="1"/>
    <col min="4" max="4" width="8.85546875" style="6" customWidth="1"/>
    <col min="5" max="5" width="13.42578125" style="6" customWidth="1"/>
    <col min="6" max="6" width="5.28515625" style="6" customWidth="1"/>
    <col min="7" max="11" width="13.42578125" style="6" customWidth="1"/>
    <col min="12" max="16384" width="9.140625" style="6"/>
  </cols>
  <sheetData>
    <row r="1" spans="1:11" s="47" customFormat="1" ht="15" x14ac:dyDescent="0.2">
      <c r="A1" s="47" t="s">
        <v>181</v>
      </c>
      <c r="B1" s="48"/>
      <c r="C1" s="48"/>
    </row>
    <row r="5" spans="1:11" x14ac:dyDescent="0.2">
      <c r="C5" s="6" t="s">
        <v>28</v>
      </c>
      <c r="E5" s="7">
        <v>3</v>
      </c>
    </row>
    <row r="7" spans="1:11" x14ac:dyDescent="0.2">
      <c r="C7" s="6" t="s">
        <v>6</v>
      </c>
      <c r="D7" s="6" t="s">
        <v>21</v>
      </c>
      <c r="E7" s="6" t="s">
        <v>5</v>
      </c>
      <c r="G7" s="6">
        <v>1</v>
      </c>
      <c r="H7" s="6">
        <v>2</v>
      </c>
      <c r="I7" s="6">
        <v>3</v>
      </c>
      <c r="J7" s="6">
        <v>4</v>
      </c>
      <c r="K7" s="6">
        <v>5</v>
      </c>
    </row>
    <row r="9" spans="1:11" x14ac:dyDescent="0.2">
      <c r="C9" s="6" t="s">
        <v>22</v>
      </c>
      <c r="D9" s="6" t="s">
        <v>27</v>
      </c>
      <c r="E9" s="8" t="str" cm="1">
        <f t="array" ref="E9">INDEX(G9:K9,$E$5)</f>
        <v>Downside</v>
      </c>
      <c r="G9" s="9" t="s">
        <v>23</v>
      </c>
      <c r="H9" s="9" t="s">
        <v>24</v>
      </c>
      <c r="I9" s="9" t="s">
        <v>25</v>
      </c>
      <c r="J9" s="9" t="s">
        <v>26</v>
      </c>
      <c r="K9" s="9" t="s">
        <v>29</v>
      </c>
    </row>
    <row r="11" spans="1:11" x14ac:dyDescent="0.2">
      <c r="C11" s="6" t="s">
        <v>16</v>
      </c>
      <c r="D11" s="6" t="s">
        <v>20</v>
      </c>
      <c r="E11" s="8" cm="1">
        <f t="array" ref="E11">INDEX(G11:K11,$E$5)</f>
        <v>800</v>
      </c>
      <c r="G11" s="9">
        <v>1000</v>
      </c>
      <c r="H11" s="9">
        <v>1200</v>
      </c>
      <c r="I11" s="9">
        <v>800</v>
      </c>
      <c r="J11" s="9">
        <v>450</v>
      </c>
      <c r="K11" s="9">
        <v>1800</v>
      </c>
    </row>
    <row r="12" spans="1:11" x14ac:dyDescent="0.2">
      <c r="C12" s="6" t="s">
        <v>17</v>
      </c>
      <c r="D12" s="6" t="s">
        <v>20</v>
      </c>
      <c r="E12" s="8" cm="1">
        <f t="array" ref="E12">INDEX(G12:K12,$E$5)</f>
        <v>960</v>
      </c>
      <c r="G12" s="9">
        <v>1200</v>
      </c>
      <c r="H12" s="9">
        <v>1440</v>
      </c>
      <c r="I12" s="9">
        <v>960</v>
      </c>
      <c r="J12" s="9">
        <v>540</v>
      </c>
      <c r="K12" s="9">
        <v>2160</v>
      </c>
    </row>
    <row r="13" spans="1:11" x14ac:dyDescent="0.2">
      <c r="C13" s="6" t="s">
        <v>18</v>
      </c>
      <c r="D13" s="6" t="s">
        <v>20</v>
      </c>
      <c r="E13" s="8" cm="1">
        <f t="array" ref="E13">INDEX(G13:K13,$E$5)</f>
        <v>1200</v>
      </c>
      <c r="G13" s="9">
        <v>1500</v>
      </c>
      <c r="H13" s="9">
        <v>1800</v>
      </c>
      <c r="I13" s="9">
        <v>1200</v>
      </c>
      <c r="J13" s="9">
        <v>675</v>
      </c>
      <c r="K13" s="9">
        <v>2700</v>
      </c>
    </row>
    <row r="14" spans="1:11" x14ac:dyDescent="0.2">
      <c r="C14" s="6" t="s">
        <v>19</v>
      </c>
      <c r="D14" s="6" t="s">
        <v>20</v>
      </c>
      <c r="E14" s="8" cm="1">
        <f t="array" ref="E14">INDEX(G14:K14,$E$5)</f>
        <v>1440</v>
      </c>
      <c r="G14" s="9">
        <v>1800</v>
      </c>
      <c r="H14" s="9">
        <v>2160</v>
      </c>
      <c r="I14" s="9">
        <v>1440</v>
      </c>
      <c r="J14" s="9">
        <v>810</v>
      </c>
      <c r="K14" s="9">
        <v>3240</v>
      </c>
    </row>
    <row r="16" spans="1:11" s="10" customFormat="1" x14ac:dyDescent="0.2">
      <c r="C16" s="10" t="s">
        <v>7</v>
      </c>
      <c r="D16" s="10" t="s">
        <v>15</v>
      </c>
      <c r="E16" s="11" cm="1">
        <f t="array" ref="E16">INDEX(G16:K16,$E$5)</f>
        <v>0.7</v>
      </c>
      <c r="G16" s="12">
        <v>0.7</v>
      </c>
      <c r="H16" s="12">
        <v>0.65</v>
      </c>
      <c r="I16" s="12">
        <v>0.7</v>
      </c>
      <c r="J16" s="12">
        <v>0.8</v>
      </c>
      <c r="K16" s="12">
        <v>0.7</v>
      </c>
    </row>
    <row r="17" spans="3:11" s="10" customFormat="1" x14ac:dyDescent="0.2">
      <c r="C17" s="10" t="s">
        <v>8</v>
      </c>
      <c r="D17" s="10" t="s">
        <v>15</v>
      </c>
      <c r="E17" s="11" cm="1">
        <f t="array" ref="E17">INDEX(G17:K17,$E$5)</f>
        <v>0.69</v>
      </c>
      <c r="G17" s="12">
        <v>0.69</v>
      </c>
      <c r="H17" s="12">
        <v>0.65</v>
      </c>
      <c r="I17" s="12">
        <v>0.69</v>
      </c>
      <c r="J17" s="12">
        <v>0.8</v>
      </c>
      <c r="K17" s="12">
        <v>0.69</v>
      </c>
    </row>
    <row r="18" spans="3:11" s="10" customFormat="1" x14ac:dyDescent="0.2">
      <c r="C18" s="10" t="s">
        <v>9</v>
      </c>
      <c r="D18" s="10" t="s">
        <v>15</v>
      </c>
      <c r="E18" s="11" cm="1">
        <f t="array" ref="E18">INDEX(G18:K18,$E$5)</f>
        <v>0.68</v>
      </c>
      <c r="G18" s="12">
        <v>0.68</v>
      </c>
      <c r="H18" s="12">
        <v>0.65</v>
      </c>
      <c r="I18" s="12">
        <v>0.68</v>
      </c>
      <c r="J18" s="12">
        <v>0.8</v>
      </c>
      <c r="K18" s="12">
        <v>0.68</v>
      </c>
    </row>
    <row r="19" spans="3:11" s="10" customFormat="1" x14ac:dyDescent="0.2">
      <c r="C19" s="10" t="s">
        <v>10</v>
      </c>
      <c r="D19" s="10" t="s">
        <v>15</v>
      </c>
      <c r="E19" s="11" cm="1">
        <f t="array" ref="E19">INDEX(G19:K19,$E$5)</f>
        <v>0.67</v>
      </c>
      <c r="G19" s="12">
        <v>0.67</v>
      </c>
      <c r="H19" s="12">
        <v>0.65</v>
      </c>
      <c r="I19" s="12">
        <v>0.67</v>
      </c>
      <c r="J19" s="12">
        <v>0.8</v>
      </c>
      <c r="K19" s="12">
        <v>0.67</v>
      </c>
    </row>
    <row r="20" spans="3:11" s="10" customFormat="1" x14ac:dyDescent="0.2"/>
    <row r="21" spans="3:11" s="10" customFormat="1" x14ac:dyDescent="0.2">
      <c r="C21" s="10" t="s">
        <v>11</v>
      </c>
      <c r="D21" s="10" t="s">
        <v>15</v>
      </c>
      <c r="E21" s="11" cm="1">
        <f t="array" ref="E21">INDEX(G21:K21,$E$5)</f>
        <v>0.03</v>
      </c>
      <c r="G21" s="12">
        <v>0.03</v>
      </c>
      <c r="H21" s="12">
        <v>0.03</v>
      </c>
      <c r="I21" s="12">
        <v>0.03</v>
      </c>
      <c r="J21" s="12">
        <v>0.05</v>
      </c>
      <c r="K21" s="12">
        <v>0.03</v>
      </c>
    </row>
    <row r="22" spans="3:11" s="10" customFormat="1" x14ac:dyDescent="0.2">
      <c r="C22" s="10" t="s">
        <v>12</v>
      </c>
      <c r="D22" s="10" t="s">
        <v>15</v>
      </c>
      <c r="E22" s="11" cm="1">
        <f t="array" ref="E22">INDEX(G22:K22,$E$5)</f>
        <v>0.03</v>
      </c>
      <c r="G22" s="12">
        <v>0.03</v>
      </c>
      <c r="H22" s="12">
        <v>0.03</v>
      </c>
      <c r="I22" s="12">
        <v>0.03</v>
      </c>
      <c r="J22" s="12">
        <v>0.05</v>
      </c>
      <c r="K22" s="12">
        <v>0.03</v>
      </c>
    </row>
    <row r="23" spans="3:11" s="10" customFormat="1" x14ac:dyDescent="0.2">
      <c r="C23" s="10" t="s">
        <v>13</v>
      </c>
      <c r="D23" s="10" t="s">
        <v>15</v>
      </c>
      <c r="E23" s="11" cm="1">
        <f t="array" ref="E23">INDEX(G23:K23,$E$5)</f>
        <v>0.03</v>
      </c>
      <c r="G23" s="12">
        <v>0.03</v>
      </c>
      <c r="H23" s="12">
        <v>0.03</v>
      </c>
      <c r="I23" s="12">
        <v>0.03</v>
      </c>
      <c r="J23" s="12">
        <v>0.05</v>
      </c>
      <c r="K23" s="12">
        <v>0.03</v>
      </c>
    </row>
    <row r="24" spans="3:11" s="10" customFormat="1" x14ac:dyDescent="0.2">
      <c r="C24" s="10" t="s">
        <v>14</v>
      </c>
      <c r="D24" s="10" t="s">
        <v>15</v>
      </c>
      <c r="E24" s="11" cm="1">
        <f t="array" ref="E24">INDEX(G24:K24,$E$5)</f>
        <v>0.03</v>
      </c>
      <c r="G24" s="12">
        <v>0.03</v>
      </c>
      <c r="H24" s="12">
        <v>0.03</v>
      </c>
      <c r="I24" s="12">
        <v>0.03</v>
      </c>
      <c r="J24" s="12">
        <v>0.05</v>
      </c>
      <c r="K24" s="12">
        <v>0.03</v>
      </c>
    </row>
  </sheetData>
  <dataValidations count="1">
    <dataValidation type="list" allowBlank="1" showInputMessage="1" showErrorMessage="1" sqref="E5" xr:uid="{14C77FA6-CAF6-402E-9B0B-BEC96EAB7FF4}">
      <formula1>$G$7:$K$7</formula1>
    </dataValidation>
  </dataValidation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B5EF5-D165-4BD7-9A69-8C46900095CA}">
  <sheetPr codeName="Sheet4">
    <tabColor theme="9"/>
  </sheetPr>
  <dimension ref="A1:K24"/>
  <sheetViews>
    <sheetView showGridLines="0" zoomScale="145" zoomScaleNormal="145" workbookViewId="0">
      <selection activeCell="D21" sqref="D21"/>
    </sheetView>
  </sheetViews>
  <sheetFormatPr defaultColWidth="9.140625" defaultRowHeight="12.75" x14ac:dyDescent="0.2"/>
  <cols>
    <col min="1" max="1" width="2.42578125" style="6" customWidth="1"/>
    <col min="2" max="2" width="24.85546875" style="6" customWidth="1"/>
    <col min="3" max="3" width="20.140625" style="6" customWidth="1"/>
    <col min="4" max="4" width="8.85546875" style="6" customWidth="1"/>
    <col min="5" max="5" width="13.42578125" style="6" customWidth="1"/>
    <col min="6" max="6" width="5.28515625" style="6" customWidth="1"/>
    <col min="7" max="11" width="13.42578125" style="6" customWidth="1"/>
    <col min="12" max="16384" width="9.140625" style="6"/>
  </cols>
  <sheetData>
    <row r="1" spans="1:11" s="47" customFormat="1" ht="15" x14ac:dyDescent="0.2">
      <c r="A1" s="47" t="s">
        <v>182</v>
      </c>
      <c r="B1" s="48"/>
      <c r="C1" s="48"/>
    </row>
    <row r="5" spans="1:11" x14ac:dyDescent="0.2">
      <c r="C5" s="6" t="s">
        <v>28</v>
      </c>
      <c r="E5" s="7">
        <v>2</v>
      </c>
    </row>
    <row r="7" spans="1:11" x14ac:dyDescent="0.2">
      <c r="C7" s="6" t="s">
        <v>6</v>
      </c>
      <c r="D7" s="6" t="s">
        <v>21</v>
      </c>
      <c r="E7" s="6" t="s">
        <v>5</v>
      </c>
      <c r="G7" s="6">
        <v>1</v>
      </c>
      <c r="H7" s="6">
        <v>2</v>
      </c>
      <c r="I7" s="6">
        <v>3</v>
      </c>
      <c r="J7" s="6">
        <v>4</v>
      </c>
      <c r="K7" s="6">
        <v>5</v>
      </c>
    </row>
    <row r="9" spans="1:11" x14ac:dyDescent="0.2">
      <c r="C9" s="6" t="s">
        <v>22</v>
      </c>
      <c r="D9" s="6" t="s">
        <v>27</v>
      </c>
      <c r="E9" s="8" t="str" cm="1">
        <f t="array" ref="E9">INDEX(G9:K9,$E$5)</f>
        <v>Upside</v>
      </c>
      <c r="G9" s="9" t="s">
        <v>23</v>
      </c>
      <c r="H9" s="9" t="s">
        <v>24</v>
      </c>
      <c r="I9" s="9" t="s">
        <v>25</v>
      </c>
      <c r="J9" s="9" t="s">
        <v>26</v>
      </c>
      <c r="K9" s="9" t="s">
        <v>29</v>
      </c>
    </row>
    <row r="11" spans="1:11" x14ac:dyDescent="0.2">
      <c r="C11" s="6" t="s">
        <v>16</v>
      </c>
      <c r="D11" s="6" t="s">
        <v>20</v>
      </c>
      <c r="E11" s="8" cm="1">
        <f t="array" ref="E11">INDEX(G11:K11,$E$5)</f>
        <v>1200</v>
      </c>
      <c r="G11" s="9">
        <v>1000</v>
      </c>
      <c r="H11" s="9">
        <v>1200</v>
      </c>
      <c r="I11" s="9">
        <v>800</v>
      </c>
      <c r="J11" s="9">
        <v>450</v>
      </c>
      <c r="K11" s="9">
        <v>1800</v>
      </c>
    </row>
    <row r="12" spans="1:11" x14ac:dyDescent="0.2">
      <c r="C12" s="6" t="s">
        <v>17</v>
      </c>
      <c r="D12" s="6" t="s">
        <v>20</v>
      </c>
      <c r="E12" s="8" cm="1">
        <f t="array" ref="E12">INDEX(G12:K12,$E$5)</f>
        <v>1440</v>
      </c>
      <c r="G12" s="9">
        <v>1200</v>
      </c>
      <c r="H12" s="9">
        <v>1440</v>
      </c>
      <c r="I12" s="9">
        <v>960</v>
      </c>
      <c r="J12" s="9">
        <v>540</v>
      </c>
      <c r="K12" s="9">
        <v>2160</v>
      </c>
    </row>
    <row r="13" spans="1:11" x14ac:dyDescent="0.2">
      <c r="C13" s="6" t="s">
        <v>18</v>
      </c>
      <c r="D13" s="6" t="s">
        <v>20</v>
      </c>
      <c r="E13" s="8" cm="1">
        <f t="array" ref="E13">INDEX(G13:K13,$E$5)</f>
        <v>1800</v>
      </c>
      <c r="G13" s="9">
        <v>1500</v>
      </c>
      <c r="H13" s="9">
        <v>1800</v>
      </c>
      <c r="I13" s="9">
        <v>1200</v>
      </c>
      <c r="J13" s="9">
        <v>675</v>
      </c>
      <c r="K13" s="9">
        <v>2700</v>
      </c>
    </row>
    <row r="14" spans="1:11" x14ac:dyDescent="0.2">
      <c r="C14" s="6" t="s">
        <v>19</v>
      </c>
      <c r="D14" s="6" t="s">
        <v>20</v>
      </c>
      <c r="E14" s="8" cm="1">
        <f t="array" ref="E14">INDEX(G14:K14,$E$5)</f>
        <v>2160</v>
      </c>
      <c r="G14" s="9">
        <v>1800</v>
      </c>
      <c r="H14" s="9">
        <v>2160</v>
      </c>
      <c r="I14" s="9">
        <v>1440</v>
      </c>
      <c r="J14" s="9">
        <v>810</v>
      </c>
      <c r="K14" s="9">
        <v>3240</v>
      </c>
    </row>
    <row r="16" spans="1:11" s="10" customFormat="1" x14ac:dyDescent="0.2">
      <c r="C16" s="10" t="s">
        <v>7</v>
      </c>
      <c r="D16" s="10" t="s">
        <v>15</v>
      </c>
      <c r="E16" s="11" cm="1">
        <f t="array" ref="E16">INDEX(G16:K16,$E$5)</f>
        <v>0.65</v>
      </c>
      <c r="G16" s="12">
        <v>0.7</v>
      </c>
      <c r="H16" s="12">
        <v>0.65</v>
      </c>
      <c r="I16" s="12">
        <v>0.7</v>
      </c>
      <c r="J16" s="12">
        <v>0.8</v>
      </c>
      <c r="K16" s="12">
        <v>0.7</v>
      </c>
    </row>
    <row r="17" spans="3:11" s="10" customFormat="1" x14ac:dyDescent="0.2">
      <c r="C17" s="10" t="s">
        <v>8</v>
      </c>
      <c r="D17" s="10" t="s">
        <v>15</v>
      </c>
      <c r="E17" s="11" cm="1">
        <f t="array" ref="E17">INDEX(G17:K17,$E$5)</f>
        <v>0.65</v>
      </c>
      <c r="G17" s="12">
        <v>0.69</v>
      </c>
      <c r="H17" s="12">
        <v>0.65</v>
      </c>
      <c r="I17" s="12">
        <v>0.69</v>
      </c>
      <c r="J17" s="12">
        <v>0.8</v>
      </c>
      <c r="K17" s="12">
        <v>0.69</v>
      </c>
    </row>
    <row r="18" spans="3:11" s="10" customFormat="1" x14ac:dyDescent="0.2">
      <c r="C18" s="10" t="s">
        <v>9</v>
      </c>
      <c r="D18" s="10" t="s">
        <v>15</v>
      </c>
      <c r="E18" s="11" cm="1">
        <f t="array" ref="E18">INDEX(G18:K18,$E$5)</f>
        <v>0.65</v>
      </c>
      <c r="G18" s="12">
        <v>0.68</v>
      </c>
      <c r="H18" s="12">
        <v>0.65</v>
      </c>
      <c r="I18" s="12">
        <v>0.68</v>
      </c>
      <c r="J18" s="12">
        <v>0.8</v>
      </c>
      <c r="K18" s="12">
        <v>0.68</v>
      </c>
    </row>
    <row r="19" spans="3:11" s="10" customFormat="1" x14ac:dyDescent="0.2">
      <c r="C19" s="10" t="s">
        <v>10</v>
      </c>
      <c r="D19" s="10" t="s">
        <v>15</v>
      </c>
      <c r="E19" s="11" cm="1">
        <f t="array" ref="E19">INDEX(G19:K19,$E$5)</f>
        <v>0.65</v>
      </c>
      <c r="G19" s="12">
        <v>0.67</v>
      </c>
      <c r="H19" s="12">
        <v>0.65</v>
      </c>
      <c r="I19" s="12">
        <v>0.67</v>
      </c>
      <c r="J19" s="12">
        <v>0.8</v>
      </c>
      <c r="K19" s="12">
        <v>0.67</v>
      </c>
    </row>
    <row r="20" spans="3:11" s="10" customFormat="1" x14ac:dyDescent="0.2"/>
    <row r="21" spans="3:11" s="10" customFormat="1" x14ac:dyDescent="0.2">
      <c r="C21" s="10" t="s">
        <v>11</v>
      </c>
      <c r="D21" s="10" t="s">
        <v>15</v>
      </c>
      <c r="E21" s="11" cm="1">
        <f t="array" ref="E21">INDEX(G21:K21,$E$5)</f>
        <v>0.03</v>
      </c>
      <c r="G21" s="12">
        <v>0.03</v>
      </c>
      <c r="H21" s="12">
        <v>0.03</v>
      </c>
      <c r="I21" s="12">
        <v>0.03</v>
      </c>
      <c r="J21" s="12">
        <v>0.05</v>
      </c>
      <c r="K21" s="12">
        <v>0.03</v>
      </c>
    </row>
    <row r="22" spans="3:11" s="10" customFormat="1" x14ac:dyDescent="0.2">
      <c r="C22" s="10" t="s">
        <v>12</v>
      </c>
      <c r="D22" s="10" t="s">
        <v>15</v>
      </c>
      <c r="E22" s="11" cm="1">
        <f t="array" ref="E22">INDEX(G22:K22,$E$5)</f>
        <v>0.03</v>
      </c>
      <c r="G22" s="12">
        <v>0.03</v>
      </c>
      <c r="H22" s="12">
        <v>0.03</v>
      </c>
      <c r="I22" s="12">
        <v>0.03</v>
      </c>
      <c r="J22" s="12">
        <v>0.05</v>
      </c>
      <c r="K22" s="12">
        <v>0.03</v>
      </c>
    </row>
    <row r="23" spans="3:11" s="10" customFormat="1" x14ac:dyDescent="0.2">
      <c r="C23" s="10" t="s">
        <v>13</v>
      </c>
      <c r="D23" s="10" t="s">
        <v>15</v>
      </c>
      <c r="E23" s="11" cm="1">
        <f t="array" ref="E23">INDEX(G23:K23,$E$5)</f>
        <v>0.03</v>
      </c>
      <c r="G23" s="12">
        <v>0.03</v>
      </c>
      <c r="H23" s="12">
        <v>0.03</v>
      </c>
      <c r="I23" s="12">
        <v>0.03</v>
      </c>
      <c r="J23" s="12">
        <v>0.05</v>
      </c>
      <c r="K23" s="12">
        <v>0.03</v>
      </c>
    </row>
    <row r="24" spans="3:11" s="10" customFormat="1" x14ac:dyDescent="0.2">
      <c r="C24" s="10" t="s">
        <v>14</v>
      </c>
      <c r="D24" s="10" t="s">
        <v>15</v>
      </c>
      <c r="E24" s="11" cm="1">
        <f t="array" ref="E24">INDEX(G24:K24,$E$5)</f>
        <v>0.03</v>
      </c>
      <c r="G24" s="12">
        <v>0.03</v>
      </c>
      <c r="H24" s="12">
        <v>0.03</v>
      </c>
      <c r="I24" s="12">
        <v>0.03</v>
      </c>
      <c r="J24" s="12">
        <v>0.05</v>
      </c>
      <c r="K24" s="12">
        <v>0.03</v>
      </c>
    </row>
  </sheetData>
  <phoneticPr fontId="15" type="noConversion"/>
  <dataValidations count="1">
    <dataValidation type="list" allowBlank="1" showInputMessage="1" showErrorMessage="1" sqref="E5" xr:uid="{23B90DF9-FF18-49F7-AB9C-D7E37C76FA7E}">
      <formula1>$G$7:$K$7</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705F4-AD95-4AEA-B36E-8F42B566573B}">
  <sheetPr codeName="Sheet6">
    <tabColor theme="9"/>
    <outlinePr summaryRight="0"/>
  </sheetPr>
  <dimension ref="A1:C22"/>
  <sheetViews>
    <sheetView showGridLines="0" zoomScale="205" zoomScaleNormal="205" workbookViewId="0">
      <selection activeCell="F18" sqref="F18"/>
    </sheetView>
  </sheetViews>
  <sheetFormatPr defaultColWidth="9.140625" defaultRowHeight="12.75" x14ac:dyDescent="0.2"/>
  <cols>
    <col min="1" max="1" width="1.5703125" style="1" customWidth="1"/>
    <col min="2" max="2" width="1.5703125" style="2" customWidth="1"/>
    <col min="3" max="3" width="1.5703125" style="1" customWidth="1"/>
    <col min="4" max="16384" width="9.140625" style="1"/>
  </cols>
  <sheetData>
    <row r="1" spans="1:3" s="47" customFormat="1" ht="15" x14ac:dyDescent="0.2">
      <c r="A1" s="47" t="s">
        <v>174</v>
      </c>
      <c r="B1" s="48"/>
      <c r="C1" s="48"/>
    </row>
    <row r="2" spans="1:3" x14ac:dyDescent="0.2">
      <c r="C2" s="2"/>
    </row>
    <row r="3" spans="1:3" x14ac:dyDescent="0.2">
      <c r="C3" s="5" t="s">
        <v>30</v>
      </c>
    </row>
    <row r="4" spans="1:3" x14ac:dyDescent="0.2">
      <c r="B4" s="1"/>
    </row>
    <row r="7" spans="1:3" x14ac:dyDescent="0.2">
      <c r="C7" s="5" t="s">
        <v>31</v>
      </c>
    </row>
    <row r="8" spans="1:3" x14ac:dyDescent="0.2">
      <c r="B8" s="1"/>
    </row>
    <row r="9" spans="1:3" x14ac:dyDescent="0.2">
      <c r="B9" s="1"/>
    </row>
    <row r="10" spans="1:3" x14ac:dyDescent="0.2">
      <c r="B10" s="1"/>
    </row>
    <row r="11" spans="1:3" x14ac:dyDescent="0.2">
      <c r="C11" s="5" t="s">
        <v>32</v>
      </c>
    </row>
    <row r="12" spans="1:3" x14ac:dyDescent="0.2">
      <c r="B12" s="1"/>
    </row>
    <row r="13" spans="1:3" x14ac:dyDescent="0.2">
      <c r="B13" s="1"/>
    </row>
    <row r="15" spans="1:3" x14ac:dyDescent="0.2">
      <c r="C15" s="5" t="s">
        <v>33</v>
      </c>
    </row>
    <row r="16" spans="1:3" x14ac:dyDescent="0.2">
      <c r="B16" s="1"/>
    </row>
    <row r="17" spans="2:3" x14ac:dyDescent="0.2">
      <c r="B17" s="1"/>
    </row>
    <row r="18" spans="2:3" x14ac:dyDescent="0.2">
      <c r="B18" s="1"/>
    </row>
    <row r="19" spans="2:3" x14ac:dyDescent="0.2">
      <c r="C19" s="5" t="s">
        <v>34</v>
      </c>
    </row>
    <row r="20" spans="2:3" x14ac:dyDescent="0.2">
      <c r="B20" s="1"/>
    </row>
    <row r="21" spans="2:3" x14ac:dyDescent="0.2">
      <c r="B21" s="1"/>
    </row>
    <row r="22" spans="2:3" x14ac:dyDescent="0.2">
      <c r="B22" s="1"/>
    </row>
  </sheetData>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A0F67-E321-4DB1-B7F1-35A6C229DED3}">
  <sheetPr codeName="Sheet5">
    <tabColor theme="5"/>
  </sheetPr>
  <dimension ref="A1"/>
  <sheetViews>
    <sheetView showGridLines="0" showRowColHeaders="0" workbookViewId="0"/>
  </sheetViews>
  <sheetFormatPr defaultColWidth="0" defaultRowHeight="12.75" zeroHeight="1" x14ac:dyDescent="0.2"/>
  <cols>
    <col min="1" max="1" width="9.140625" customWidth="1"/>
    <col min="2" max="16384" width="9.140625" hidden="1"/>
  </cols>
  <sheetData>
    <row r="1" spans="1:1" x14ac:dyDescent="0.2">
      <c r="A1" s="19"/>
    </row>
  </sheetData>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DA543-7719-46AA-A405-9C6CA2E68551}">
  <sheetPr codeName="Sheet22">
    <tabColor theme="5"/>
    <outlinePr summaryBelow="0"/>
  </sheetPr>
  <dimension ref="A1:Z51"/>
  <sheetViews>
    <sheetView showGridLines="0" zoomScaleNormal="100" workbookViewId="0">
      <pane xSplit="4" ySplit="8" topLeftCell="E9" activePane="bottomRight" state="frozen"/>
      <selection activeCell="L68" sqref="L68"/>
      <selection pane="topRight" activeCell="L68" sqref="L68"/>
      <selection pane="bottomLeft" activeCell="L68" sqref="L68"/>
      <selection pane="bottomRight" activeCell="D14" sqref="D14"/>
    </sheetView>
  </sheetViews>
  <sheetFormatPr defaultColWidth="0" defaultRowHeight="12.75" zeroHeight="1" outlineLevelRow="2" x14ac:dyDescent="0.2"/>
  <cols>
    <col min="1" max="2" width="2.7109375" style="6" customWidth="1"/>
    <col min="3" max="3" width="26" style="6" customWidth="1"/>
    <col min="4" max="4" width="21" style="6" customWidth="1"/>
    <col min="5" max="5" width="9.140625" style="6" customWidth="1"/>
    <col min="6" max="9" width="12.140625" style="6" customWidth="1"/>
    <col min="10" max="10" width="9.140625" style="6" customWidth="1"/>
    <col min="11" max="11" width="12.28515625" style="6" bestFit="1" customWidth="1"/>
    <col min="12" max="13" width="9.140625" style="6" customWidth="1"/>
    <col min="14" max="25" width="11.140625" style="6" customWidth="1"/>
    <col min="26" max="26" width="9.140625" style="6" customWidth="1"/>
    <col min="27" max="16384" width="9.140625" style="6" hidden="1"/>
  </cols>
  <sheetData>
    <row r="1" spans="1:25" s="49" customFormat="1" ht="15" x14ac:dyDescent="0.2">
      <c r="A1" s="49" t="s">
        <v>188</v>
      </c>
      <c r="B1" s="50"/>
    </row>
    <row r="2" spans="1:25" s="14" customFormat="1" x14ac:dyDescent="0.2">
      <c r="C2" s="14" t="s">
        <v>93</v>
      </c>
    </row>
    <row r="3" spans="1:25" x14ac:dyDescent="0.2"/>
    <row r="4" spans="1:25" x14ac:dyDescent="0.2">
      <c r="C4" s="6" t="s">
        <v>157</v>
      </c>
      <c r="D4" s="25">
        <v>44927</v>
      </c>
      <c r="N4" s="26"/>
      <c r="O4" s="26"/>
      <c r="P4" s="26"/>
      <c r="Q4" s="26"/>
      <c r="R4" s="26"/>
      <c r="S4" s="26"/>
      <c r="T4" s="26"/>
      <c r="U4" s="26"/>
      <c r="V4" s="26"/>
      <c r="W4" s="26"/>
      <c r="X4" s="26"/>
      <c r="Y4" s="26"/>
    </row>
    <row r="5" spans="1:25" x14ac:dyDescent="0.2"/>
    <row r="6" spans="1:25" x14ac:dyDescent="0.2">
      <c r="C6" s="6" t="s">
        <v>118</v>
      </c>
      <c r="E6" s="13"/>
      <c r="F6" s="13" t="s">
        <v>62</v>
      </c>
      <c r="G6" s="13" t="s">
        <v>63</v>
      </c>
      <c r="H6" s="13" t="s">
        <v>64</v>
      </c>
      <c r="I6" s="13" t="s">
        <v>65</v>
      </c>
      <c r="N6" s="6" t="s">
        <v>104</v>
      </c>
      <c r="O6" s="6" t="s">
        <v>105</v>
      </c>
      <c r="P6" s="6" t="s">
        <v>106</v>
      </c>
      <c r="Q6" s="6" t="s">
        <v>107</v>
      </c>
      <c r="R6" s="6" t="s">
        <v>108</v>
      </c>
      <c r="S6" s="6" t="s">
        <v>109</v>
      </c>
      <c r="T6" s="6" t="s">
        <v>110</v>
      </c>
      <c r="U6" s="6" t="s">
        <v>111</v>
      </c>
      <c r="V6" s="6" t="s">
        <v>112</v>
      </c>
      <c r="W6" s="6" t="s">
        <v>113</v>
      </c>
      <c r="X6" s="6" t="s">
        <v>114</v>
      </c>
      <c r="Y6" s="6" t="s">
        <v>115</v>
      </c>
    </row>
    <row r="7" spans="1:25" x14ac:dyDescent="0.2">
      <c r="F7" s="24">
        <v>2023</v>
      </c>
      <c r="G7" s="24">
        <v>2024</v>
      </c>
      <c r="H7" s="24">
        <v>2025</v>
      </c>
      <c r="I7" s="24">
        <v>2026</v>
      </c>
      <c r="N7" s="26">
        <v>1</v>
      </c>
      <c r="O7" s="26">
        <v>2</v>
      </c>
      <c r="P7" s="26">
        <v>3</v>
      </c>
      <c r="Q7" s="26">
        <v>4</v>
      </c>
      <c r="R7" s="26">
        <v>5</v>
      </c>
      <c r="S7" s="26">
        <v>6</v>
      </c>
      <c r="T7" s="26">
        <v>7</v>
      </c>
      <c r="U7" s="26">
        <v>8</v>
      </c>
      <c r="V7" s="26">
        <v>9</v>
      </c>
      <c r="W7" s="26">
        <v>10</v>
      </c>
      <c r="X7" s="26">
        <v>11</v>
      </c>
      <c r="Y7" s="26">
        <v>12</v>
      </c>
    </row>
    <row r="8" spans="1:25" x14ac:dyDescent="0.2">
      <c r="N8" s="26"/>
      <c r="O8" s="26"/>
      <c r="P8" s="26"/>
      <c r="Q8" s="26"/>
      <c r="R8" s="26"/>
      <c r="S8" s="26"/>
      <c r="T8" s="26"/>
      <c r="U8" s="26"/>
      <c r="V8" s="26"/>
      <c r="W8" s="26"/>
      <c r="X8" s="26"/>
      <c r="Y8" s="26"/>
    </row>
    <row r="9" spans="1:25" s="14" customFormat="1" x14ac:dyDescent="0.2">
      <c r="C9" s="14" t="s">
        <v>66</v>
      </c>
    </row>
    <row r="10" spans="1:25" s="20" customFormat="1" outlineLevel="1" x14ac:dyDescent="0.2">
      <c r="C10" s="20" t="s">
        <v>98</v>
      </c>
      <c r="N10" s="20" t="s">
        <v>116</v>
      </c>
    </row>
    <row r="11" spans="1:25" outlineLevel="2" x14ac:dyDescent="0.2"/>
    <row r="12" spans="1:25" outlineLevel="2" x14ac:dyDescent="0.2">
      <c r="A12" s="6">
        <f>IF(SUM(N12:Y12)&lt;&gt;1,1,0)</f>
        <v>0</v>
      </c>
      <c r="B12" s="23" t="s">
        <v>117</v>
      </c>
      <c r="C12" s="6" t="s">
        <v>101</v>
      </c>
      <c r="D12" s="6" t="s">
        <v>20</v>
      </c>
      <c r="F12" s="9">
        <v>15000</v>
      </c>
      <c r="G12" s="9">
        <v>18000</v>
      </c>
      <c r="H12" s="9">
        <v>21000</v>
      </c>
      <c r="I12" s="9">
        <v>24000</v>
      </c>
      <c r="N12" s="12">
        <f>1/12</f>
        <v>8.3333333333333329E-2</v>
      </c>
      <c r="O12" s="12">
        <f t="shared" ref="O12:Y14" si="0">1/12</f>
        <v>8.3333333333333329E-2</v>
      </c>
      <c r="P12" s="12">
        <f t="shared" si="0"/>
        <v>8.3333333333333329E-2</v>
      </c>
      <c r="Q12" s="12">
        <f t="shared" si="0"/>
        <v>8.3333333333333329E-2</v>
      </c>
      <c r="R12" s="12">
        <f t="shared" si="0"/>
        <v>8.3333333333333329E-2</v>
      </c>
      <c r="S12" s="12">
        <f t="shared" si="0"/>
        <v>8.3333333333333329E-2</v>
      </c>
      <c r="T12" s="12">
        <f t="shared" si="0"/>
        <v>8.3333333333333329E-2</v>
      </c>
      <c r="U12" s="12">
        <f t="shared" si="0"/>
        <v>8.3333333333333329E-2</v>
      </c>
      <c r="V12" s="12">
        <f t="shared" si="0"/>
        <v>8.3333333333333329E-2</v>
      </c>
      <c r="W12" s="12">
        <f t="shared" si="0"/>
        <v>8.3333333333333329E-2</v>
      </c>
      <c r="X12" s="12">
        <f t="shared" si="0"/>
        <v>8.3333333333333329E-2</v>
      </c>
      <c r="Y12" s="12">
        <f t="shared" si="0"/>
        <v>8.3333333333333329E-2</v>
      </c>
    </row>
    <row r="13" spans="1:25" outlineLevel="2" x14ac:dyDescent="0.2">
      <c r="A13" s="6">
        <f t="shared" ref="A13:A14" si="1">IF(SUM(N13:Y13)&lt;&gt;1,1,0)</f>
        <v>0</v>
      </c>
      <c r="B13" s="23" t="s">
        <v>117</v>
      </c>
      <c r="C13" s="6" t="s">
        <v>102</v>
      </c>
      <c r="D13" s="6" t="s">
        <v>20</v>
      </c>
      <c r="F13" s="9">
        <v>30000</v>
      </c>
      <c r="G13" s="9">
        <v>33000</v>
      </c>
      <c r="H13" s="9">
        <v>36000</v>
      </c>
      <c r="I13" s="9">
        <v>39000</v>
      </c>
      <c r="N13" s="12">
        <f t="shared" ref="N13:N14" si="2">1/12</f>
        <v>8.3333333333333329E-2</v>
      </c>
      <c r="O13" s="12">
        <f t="shared" si="0"/>
        <v>8.3333333333333329E-2</v>
      </c>
      <c r="P13" s="12">
        <f t="shared" si="0"/>
        <v>8.3333333333333329E-2</v>
      </c>
      <c r="Q13" s="12">
        <f t="shared" si="0"/>
        <v>8.3333333333333329E-2</v>
      </c>
      <c r="R13" s="12">
        <f t="shared" si="0"/>
        <v>8.3333333333333329E-2</v>
      </c>
      <c r="S13" s="12">
        <f t="shared" si="0"/>
        <v>8.3333333333333329E-2</v>
      </c>
      <c r="T13" s="12">
        <f t="shared" si="0"/>
        <v>8.3333333333333329E-2</v>
      </c>
      <c r="U13" s="12">
        <f t="shared" si="0"/>
        <v>8.3333333333333329E-2</v>
      </c>
      <c r="V13" s="12">
        <f t="shared" si="0"/>
        <v>8.3333333333333329E-2</v>
      </c>
      <c r="W13" s="12">
        <f t="shared" si="0"/>
        <v>8.3333333333333329E-2</v>
      </c>
      <c r="X13" s="12">
        <f t="shared" si="0"/>
        <v>8.3333333333333329E-2</v>
      </c>
      <c r="Y13" s="12">
        <f t="shared" si="0"/>
        <v>8.3333333333333329E-2</v>
      </c>
    </row>
    <row r="14" spans="1:25" outlineLevel="2" x14ac:dyDescent="0.2">
      <c r="A14" s="6">
        <f t="shared" si="1"/>
        <v>0</v>
      </c>
      <c r="B14" s="23" t="s">
        <v>117</v>
      </c>
      <c r="C14" s="6" t="s">
        <v>103</v>
      </c>
      <c r="D14" s="6" t="s">
        <v>20</v>
      </c>
      <c r="F14" s="9">
        <v>45000</v>
      </c>
      <c r="G14" s="9">
        <v>48000</v>
      </c>
      <c r="H14" s="9">
        <v>51000</v>
      </c>
      <c r="I14" s="9">
        <v>54000</v>
      </c>
      <c r="N14" s="12">
        <f t="shared" si="2"/>
        <v>8.3333333333333329E-2</v>
      </c>
      <c r="O14" s="12">
        <f t="shared" si="0"/>
        <v>8.3333333333333329E-2</v>
      </c>
      <c r="P14" s="12">
        <f t="shared" si="0"/>
        <v>8.3333333333333329E-2</v>
      </c>
      <c r="Q14" s="12">
        <f t="shared" si="0"/>
        <v>8.3333333333333329E-2</v>
      </c>
      <c r="R14" s="12">
        <f t="shared" si="0"/>
        <v>8.3333333333333329E-2</v>
      </c>
      <c r="S14" s="12">
        <f t="shared" si="0"/>
        <v>8.3333333333333329E-2</v>
      </c>
      <c r="T14" s="12">
        <f t="shared" si="0"/>
        <v>8.3333333333333329E-2</v>
      </c>
      <c r="U14" s="12">
        <f t="shared" si="0"/>
        <v>8.3333333333333329E-2</v>
      </c>
      <c r="V14" s="12">
        <f t="shared" si="0"/>
        <v>8.3333333333333329E-2</v>
      </c>
      <c r="W14" s="12">
        <f t="shared" si="0"/>
        <v>8.3333333333333329E-2</v>
      </c>
      <c r="X14" s="12">
        <f t="shared" si="0"/>
        <v>8.3333333333333329E-2</v>
      </c>
      <c r="Y14" s="12">
        <f t="shared" si="0"/>
        <v>8.3333333333333329E-2</v>
      </c>
    </row>
    <row r="15" spans="1:25" outlineLevel="2" x14ac:dyDescent="0.2"/>
    <row r="16" spans="1:25" outlineLevel="2" x14ac:dyDescent="0.2">
      <c r="C16" s="6" t="s">
        <v>128</v>
      </c>
      <c r="D16" s="6" t="s">
        <v>136</v>
      </c>
      <c r="F16" s="12">
        <v>0.05</v>
      </c>
      <c r="G16" s="12">
        <v>0.05</v>
      </c>
      <c r="H16" s="12">
        <v>0.05</v>
      </c>
      <c r="I16" s="12">
        <v>0.05</v>
      </c>
    </row>
    <row r="17" spans="1:25" outlineLevel="2" x14ac:dyDescent="0.2">
      <c r="C17" s="6" t="s">
        <v>129</v>
      </c>
      <c r="D17" s="6" t="s">
        <v>136</v>
      </c>
      <c r="F17" s="12">
        <v>0.05</v>
      </c>
      <c r="G17" s="12">
        <v>0.05</v>
      </c>
      <c r="H17" s="12">
        <v>0.05</v>
      </c>
      <c r="I17" s="12">
        <v>0.05</v>
      </c>
    </row>
    <row r="18" spans="1:25" outlineLevel="2" x14ac:dyDescent="0.2">
      <c r="C18" s="6" t="s">
        <v>130</v>
      </c>
      <c r="D18" s="6" t="s">
        <v>136</v>
      </c>
      <c r="F18" s="12">
        <v>0.05</v>
      </c>
      <c r="G18" s="12">
        <v>0.05</v>
      </c>
      <c r="H18" s="12">
        <v>0.05</v>
      </c>
      <c r="I18" s="12">
        <v>0.05</v>
      </c>
    </row>
    <row r="19" spans="1:25" outlineLevel="2" x14ac:dyDescent="0.2">
      <c r="C19" s="6" t="s">
        <v>131</v>
      </c>
      <c r="D19" s="6" t="s">
        <v>136</v>
      </c>
      <c r="F19" s="12">
        <v>0.05</v>
      </c>
      <c r="G19" s="12">
        <v>0.05</v>
      </c>
      <c r="H19" s="12">
        <v>0.05</v>
      </c>
      <c r="I19" s="12">
        <v>0.05</v>
      </c>
    </row>
    <row r="20" spans="1:25" outlineLevel="2" x14ac:dyDescent="0.2">
      <c r="C20" s="6" t="s">
        <v>132</v>
      </c>
      <c r="D20" s="6" t="s">
        <v>136</v>
      </c>
      <c r="F20" s="12">
        <v>0.05</v>
      </c>
      <c r="G20" s="12">
        <v>0.05</v>
      </c>
      <c r="H20" s="12">
        <v>0.05</v>
      </c>
      <c r="I20" s="12">
        <v>0.05</v>
      </c>
    </row>
    <row r="21" spans="1:25" outlineLevel="2" x14ac:dyDescent="0.2"/>
    <row r="22" spans="1:25" outlineLevel="2" x14ac:dyDescent="0.2">
      <c r="C22" s="6" t="s">
        <v>137</v>
      </c>
      <c r="D22" s="6" t="s">
        <v>136</v>
      </c>
      <c r="F22" s="12">
        <v>0.01</v>
      </c>
      <c r="G22" s="12">
        <v>0.01</v>
      </c>
      <c r="H22" s="12">
        <v>0.01</v>
      </c>
      <c r="I22" s="12">
        <v>0.01</v>
      </c>
    </row>
    <row r="23" spans="1:25" outlineLevel="2" x14ac:dyDescent="0.2">
      <c r="C23" s="6" t="s">
        <v>138</v>
      </c>
      <c r="D23" s="6" t="s">
        <v>136</v>
      </c>
      <c r="F23" s="12">
        <v>0.02</v>
      </c>
      <c r="G23" s="12">
        <v>0.02</v>
      </c>
      <c r="H23" s="12">
        <v>0.02</v>
      </c>
      <c r="I23" s="12">
        <v>0.02</v>
      </c>
    </row>
    <row r="24" spans="1:25" outlineLevel="2" x14ac:dyDescent="0.2">
      <c r="C24" s="6" t="s">
        <v>139</v>
      </c>
      <c r="D24" s="6" t="s">
        <v>136</v>
      </c>
      <c r="F24" s="12">
        <v>0.03</v>
      </c>
      <c r="G24" s="12">
        <v>0.03</v>
      </c>
      <c r="H24" s="12">
        <v>0.03</v>
      </c>
      <c r="I24" s="12">
        <v>0.03</v>
      </c>
    </row>
    <row r="25" spans="1:25" outlineLevel="2" x14ac:dyDescent="0.2">
      <c r="C25" s="6" t="s">
        <v>140</v>
      </c>
      <c r="D25" s="6" t="s">
        <v>20</v>
      </c>
      <c r="F25" s="63" cm="1">
        <f t="array" ref="F25:I25">TRANSPOSE(Dashboard!E12:E15)</f>
        <v>0</v>
      </c>
      <c r="G25" s="63">
        <v>0</v>
      </c>
      <c r="H25" s="63">
        <v>0</v>
      </c>
      <c r="I25" s="63">
        <v>0</v>
      </c>
      <c r="J25" s="56" t="s">
        <v>204</v>
      </c>
      <c r="N25" s="12">
        <f t="shared" ref="N25:Y26" si="3">1/12</f>
        <v>8.3333333333333329E-2</v>
      </c>
      <c r="O25" s="12">
        <f t="shared" si="3"/>
        <v>8.3333333333333329E-2</v>
      </c>
      <c r="P25" s="12">
        <f t="shared" si="3"/>
        <v>8.3333333333333329E-2</v>
      </c>
      <c r="Q25" s="12">
        <f t="shared" si="3"/>
        <v>8.3333333333333329E-2</v>
      </c>
      <c r="R25" s="12">
        <f t="shared" si="3"/>
        <v>8.3333333333333329E-2</v>
      </c>
      <c r="S25" s="12">
        <f t="shared" si="3"/>
        <v>8.3333333333333329E-2</v>
      </c>
      <c r="T25" s="12">
        <f t="shared" si="3"/>
        <v>8.3333333333333329E-2</v>
      </c>
      <c r="U25" s="12">
        <f t="shared" si="3"/>
        <v>8.3333333333333329E-2</v>
      </c>
      <c r="V25" s="12">
        <f t="shared" si="3"/>
        <v>8.3333333333333329E-2</v>
      </c>
      <c r="W25" s="12">
        <f t="shared" si="3"/>
        <v>8.3333333333333329E-2</v>
      </c>
      <c r="X25" s="12">
        <f t="shared" si="3"/>
        <v>8.3333333333333329E-2</v>
      </c>
      <c r="Y25" s="12">
        <f t="shared" si="3"/>
        <v>8.3333333333333329E-2</v>
      </c>
    </row>
    <row r="26" spans="1:25" outlineLevel="2" x14ac:dyDescent="0.2">
      <c r="C26" s="6" t="s">
        <v>141</v>
      </c>
      <c r="D26" s="6" t="s">
        <v>20</v>
      </c>
      <c r="F26" s="63" cm="1">
        <f t="array" ref="F26:I26">TRANSPOSE(Dashboard!E18:E21)</f>
        <v>-60000</v>
      </c>
      <c r="G26" s="63">
        <v>-60000</v>
      </c>
      <c r="H26" s="63">
        <v>-60000</v>
      </c>
      <c r="I26" s="63">
        <v>-60000</v>
      </c>
      <c r="J26" s="56" t="s">
        <v>204</v>
      </c>
      <c r="N26" s="12">
        <f t="shared" si="3"/>
        <v>8.3333333333333329E-2</v>
      </c>
      <c r="O26" s="12">
        <f t="shared" si="3"/>
        <v>8.3333333333333329E-2</v>
      </c>
      <c r="P26" s="12">
        <f t="shared" si="3"/>
        <v>8.3333333333333329E-2</v>
      </c>
      <c r="Q26" s="12">
        <f t="shared" si="3"/>
        <v>8.3333333333333329E-2</v>
      </c>
      <c r="R26" s="12">
        <f t="shared" si="3"/>
        <v>8.3333333333333329E-2</v>
      </c>
      <c r="S26" s="12">
        <f t="shared" si="3"/>
        <v>8.3333333333333329E-2</v>
      </c>
      <c r="T26" s="12">
        <f t="shared" si="3"/>
        <v>8.3333333333333329E-2</v>
      </c>
      <c r="U26" s="12">
        <f t="shared" si="3"/>
        <v>8.3333333333333329E-2</v>
      </c>
      <c r="V26" s="12">
        <f t="shared" si="3"/>
        <v>8.3333333333333329E-2</v>
      </c>
      <c r="W26" s="12">
        <f t="shared" si="3"/>
        <v>8.3333333333333329E-2</v>
      </c>
      <c r="X26" s="12">
        <f t="shared" si="3"/>
        <v>8.3333333333333329E-2</v>
      </c>
      <c r="Y26" s="12">
        <f t="shared" si="3"/>
        <v>8.3333333333333329E-2</v>
      </c>
    </row>
    <row r="27" spans="1:25" outlineLevel="2" x14ac:dyDescent="0.2"/>
    <row r="28" spans="1:25" outlineLevel="2" x14ac:dyDescent="0.2">
      <c r="C28" s="6" t="s">
        <v>86</v>
      </c>
      <c r="D28" s="6" t="s">
        <v>15</v>
      </c>
      <c r="F28" s="12">
        <v>0.19</v>
      </c>
      <c r="G28" s="12">
        <v>0.19</v>
      </c>
      <c r="H28" s="12">
        <v>0.19</v>
      </c>
      <c r="I28" s="12">
        <v>0.19</v>
      </c>
    </row>
    <row r="29" spans="1:25" outlineLevel="2" x14ac:dyDescent="0.2"/>
    <row r="30" spans="1:25" s="20" customFormat="1" outlineLevel="1" x14ac:dyDescent="0.2">
      <c r="C30" s="20" t="s">
        <v>44</v>
      </c>
    </row>
    <row r="31" spans="1:25" outlineLevel="2" x14ac:dyDescent="0.2"/>
    <row r="32" spans="1:25" outlineLevel="2" x14ac:dyDescent="0.2">
      <c r="A32" s="6">
        <f>IF(SUM(N32:Y32)&lt;&gt;1,1,0)</f>
        <v>0</v>
      </c>
      <c r="B32" s="23" t="s">
        <v>117</v>
      </c>
      <c r="C32" s="6" t="s">
        <v>197</v>
      </c>
      <c r="D32" s="6" t="s">
        <v>20</v>
      </c>
      <c r="F32" s="63" cm="1">
        <f t="array" ref="F32:I32">TRANSPOSE(Dashboard!E24:E27)</f>
        <v>0</v>
      </c>
      <c r="G32" s="63">
        <v>0</v>
      </c>
      <c r="H32" s="63">
        <v>0</v>
      </c>
      <c r="I32" s="63">
        <v>0</v>
      </c>
      <c r="J32" s="56" t="s">
        <v>204</v>
      </c>
      <c r="N32" s="12">
        <v>1</v>
      </c>
      <c r="O32" s="12">
        <v>0</v>
      </c>
      <c r="P32" s="12">
        <v>0</v>
      </c>
      <c r="Q32" s="12">
        <v>0</v>
      </c>
      <c r="R32" s="12">
        <v>0</v>
      </c>
      <c r="S32" s="12">
        <v>0</v>
      </c>
      <c r="T32" s="12">
        <v>0</v>
      </c>
      <c r="U32" s="12">
        <v>0</v>
      </c>
      <c r="V32" s="12">
        <v>0</v>
      </c>
      <c r="W32" s="12">
        <v>0</v>
      </c>
      <c r="X32" s="12">
        <v>0</v>
      </c>
      <c r="Y32" s="12">
        <v>0</v>
      </c>
    </row>
    <row r="33" spans="3:9" outlineLevel="2" x14ac:dyDescent="0.2"/>
    <row r="34" spans="3:9" outlineLevel="2" x14ac:dyDescent="0.2">
      <c r="C34" s="6" t="s">
        <v>78</v>
      </c>
      <c r="D34" s="6" t="s">
        <v>15</v>
      </c>
      <c r="F34" s="12">
        <v>0.03</v>
      </c>
      <c r="G34" s="12">
        <v>0.03</v>
      </c>
      <c r="H34" s="12">
        <v>0.03</v>
      </c>
      <c r="I34" s="12">
        <v>0.03</v>
      </c>
    </row>
    <row r="35" spans="3:9" outlineLevel="2" x14ac:dyDescent="0.2"/>
    <row r="36" spans="3:9" s="20" customFormat="1" outlineLevel="1" x14ac:dyDescent="0.2">
      <c r="C36" s="20" t="s">
        <v>76</v>
      </c>
    </row>
    <row r="37" spans="3:9" outlineLevel="2" x14ac:dyDescent="0.2"/>
    <row r="38" spans="3:9" outlineLevel="2" x14ac:dyDescent="0.2">
      <c r="C38" s="6" t="s">
        <v>69</v>
      </c>
      <c r="F38" s="9">
        <v>30</v>
      </c>
      <c r="G38" s="9">
        <v>30</v>
      </c>
      <c r="H38" s="9">
        <v>30</v>
      </c>
      <c r="I38" s="9">
        <v>30</v>
      </c>
    </row>
    <row r="39" spans="3:9" outlineLevel="2" x14ac:dyDescent="0.2">
      <c r="C39" s="6" t="s">
        <v>70</v>
      </c>
      <c r="F39" s="9">
        <v>45</v>
      </c>
      <c r="G39" s="9">
        <v>45</v>
      </c>
      <c r="H39" s="9">
        <v>45</v>
      </c>
      <c r="I39" s="9">
        <v>45</v>
      </c>
    </row>
    <row r="40" spans="3:9" outlineLevel="2" x14ac:dyDescent="0.2"/>
    <row r="41" spans="3:9" s="20" customFormat="1" outlineLevel="1" x14ac:dyDescent="0.2">
      <c r="C41" s="20" t="s">
        <v>77</v>
      </c>
    </row>
    <row r="42" spans="3:9" outlineLevel="2" x14ac:dyDescent="0.2"/>
    <row r="43" spans="3:9" outlineLevel="2" x14ac:dyDescent="0.2">
      <c r="C43" s="6" t="s">
        <v>71</v>
      </c>
      <c r="D43" s="6" t="s">
        <v>20</v>
      </c>
      <c r="F43" s="63">
        <f>Dashboard!E29</f>
        <v>0</v>
      </c>
      <c r="G43" s="56" t="s">
        <v>204</v>
      </c>
    </row>
    <row r="44" spans="3:9" outlineLevel="2" x14ac:dyDescent="0.2"/>
    <row r="45" spans="3:9" outlineLevel="2" x14ac:dyDescent="0.2">
      <c r="C45" s="6" t="s">
        <v>160</v>
      </c>
      <c r="F45" s="25">
        <v>44957</v>
      </c>
    </row>
    <row r="46" spans="3:9" outlineLevel="2" x14ac:dyDescent="0.2"/>
    <row r="47" spans="3:9" outlineLevel="2" x14ac:dyDescent="0.2">
      <c r="C47" s="6" t="s">
        <v>162</v>
      </c>
      <c r="F47" s="25">
        <v>45657</v>
      </c>
    </row>
    <row r="48" spans="3:9" outlineLevel="2" x14ac:dyDescent="0.2"/>
    <row r="49" spans="1:6" outlineLevel="2" x14ac:dyDescent="0.2">
      <c r="C49" s="6" t="s">
        <v>161</v>
      </c>
      <c r="D49" s="6" t="s">
        <v>15</v>
      </c>
      <c r="F49" s="12">
        <v>0.03</v>
      </c>
    </row>
    <row r="50" spans="1:6" outlineLevel="2" x14ac:dyDescent="0.2"/>
    <row r="51" spans="1:6" s="14" customFormat="1" x14ac:dyDescent="0.2">
      <c r="A51" s="14" t="str">
        <f>REPT("End of Sheet                                                                                                                             ",10)</f>
        <v xml:space="preserve">End of Sheet                                                                                                                             End of Sheet                                                                                                                             End of Sheet                                                                                                                             End of Sheet                                                                                                                             End of Sheet                                                                                                                             End of Sheet                                                                                                                             End of Sheet                                                                                                                             End of Sheet                                                                                                                             End of Sheet                                                                                                                             End of Sheet                                                                                                                             </v>
      </c>
    </row>
  </sheetData>
  <phoneticPr fontId="15" type="noConversion"/>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7170" r:id="rId4" name="Drop Down 2">
              <controlPr defaultSize="0" autoLine="0" autoPict="0">
                <anchor moveWithCells="1">
                  <from>
                    <xdr:col>2</xdr:col>
                    <xdr:colOff>1228725</xdr:colOff>
                    <xdr:row>5</xdr:row>
                    <xdr:rowOff>0</xdr:rowOff>
                  </from>
                  <to>
                    <xdr:col>3</xdr:col>
                    <xdr:colOff>1238250</xdr:colOff>
                    <xdr:row>7</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58459B1-E36A-4AF4-8F4D-0889B10C9023}">
          <x14:formula1>
            <xm:f>Calculations!$W$6:$BR$6</xm:f>
          </x14:formula1>
          <xm:sqref>F45 F47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DD378E72C7E4F4F80F5336F8E2A77EB" ma:contentTypeVersion="7" ma:contentTypeDescription="Create a new document." ma:contentTypeScope="" ma:versionID="8508adac1d91673890b1f27e94894007">
  <xsd:schema xmlns:xsd="http://www.w3.org/2001/XMLSchema" xmlns:xs="http://www.w3.org/2001/XMLSchema" xmlns:p="http://schemas.microsoft.com/office/2006/metadata/properties" xmlns:ns3="58b11dea-9393-4445-b1ee-2aa4e7c6bdb5" xmlns:ns4="169e9fc0-0445-4416-a4e3-2ce50e8923ed" targetNamespace="http://schemas.microsoft.com/office/2006/metadata/properties" ma:root="true" ma:fieldsID="9f18b5865b770f76a4bca93e1cca0ea9" ns3:_="" ns4:_="">
    <xsd:import namespace="58b11dea-9393-4445-b1ee-2aa4e7c6bdb5"/>
    <xsd:import namespace="169e9fc0-0445-4416-a4e3-2ce50e8923e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b11dea-9393-4445-b1ee-2aa4e7c6bdb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9e9fc0-0445-4416-a4e3-2ce50e8923e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5294FE-7109-4748-8640-1E906A38E550}">
  <ds:schemaRefs>
    <ds:schemaRef ds:uri="http://purl.org/dc/dcmitype/"/>
    <ds:schemaRef ds:uri="http://purl.org/dc/elements/1.1/"/>
    <ds:schemaRef ds:uri="http://schemas.microsoft.com/office/infopath/2007/PartnerControls"/>
    <ds:schemaRef ds:uri="http://purl.org/dc/terms/"/>
    <ds:schemaRef ds:uri="http://schemas.microsoft.com/office/2006/documentManagement/types"/>
    <ds:schemaRef ds:uri="http://schemas.microsoft.com/office/2006/metadata/properties"/>
    <ds:schemaRef ds:uri="169e9fc0-0445-4416-a4e3-2ce50e8923ed"/>
    <ds:schemaRef ds:uri="http://schemas.openxmlformats.org/package/2006/metadata/core-properties"/>
    <ds:schemaRef ds:uri="58b11dea-9393-4445-b1ee-2aa4e7c6bdb5"/>
    <ds:schemaRef ds:uri="http://www.w3.org/XML/1998/namespace"/>
  </ds:schemaRefs>
</ds:datastoreItem>
</file>

<file path=customXml/itemProps2.xml><?xml version="1.0" encoding="utf-8"?>
<ds:datastoreItem xmlns:ds="http://schemas.openxmlformats.org/officeDocument/2006/customXml" ds:itemID="{40F481A5-7F35-426F-9123-074B61FBBBD5}">
  <ds:schemaRefs>
    <ds:schemaRef ds:uri="http://schemas.microsoft.com/sharepoint/v3/contenttype/forms"/>
  </ds:schemaRefs>
</ds:datastoreItem>
</file>

<file path=customXml/itemProps3.xml><?xml version="1.0" encoding="utf-8"?>
<ds:datastoreItem xmlns:ds="http://schemas.openxmlformats.org/officeDocument/2006/customXml" ds:itemID="{1722D403-C876-40BA-B032-2D207240A3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b11dea-9393-4445-b1ee-2aa4e7c6bdb5"/>
    <ds:schemaRef ds:uri="169e9fc0-0445-4416-a4e3-2ce50e8923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DISCLAIMER</vt:lpstr>
      <vt:lpstr>Agenda</vt:lpstr>
      <vt:lpstr>Part 1 &gt;&gt;</vt:lpstr>
      <vt:lpstr>Introduction</vt:lpstr>
      <vt:lpstr>Basic Image</vt:lpstr>
      <vt:lpstr>Basic Image (labelled)</vt:lpstr>
      <vt:lpstr>Implementation Plan</vt:lpstr>
      <vt:lpstr>Part 2 &gt;&gt;</vt:lpstr>
      <vt:lpstr>Inputs</vt:lpstr>
      <vt:lpstr>Calculations</vt:lpstr>
      <vt:lpstr>Outputs</vt:lpstr>
      <vt:lpstr>Dashboard</vt:lpstr>
      <vt:lpstr>Defaults + CondFmt</vt:lpstr>
      <vt:lpstr>Nested Main</vt:lpstr>
      <vt:lpstr>Nested Sub</vt:lpstr>
      <vt:lpstr>Part 3 &gt;&gt;</vt:lpstr>
      <vt:lpstr>Pitfalls</vt:lpstr>
      <vt:lpstr>Conclusion</vt:lpstr>
      <vt:lpstr>Q+A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Ducker Ben</dc:creator>
  <cp:lastModifiedBy>Ben Ducker</cp:lastModifiedBy>
  <dcterms:created xsi:type="dcterms:W3CDTF">2021-09-29T12:47:21Z</dcterms:created>
  <dcterms:modified xsi:type="dcterms:W3CDTF">2023-05-25T11:02:00Z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0x010100CDD378E72C7E4F4F80F5336F8E2A77EB</vt:lpwstr>
  </property>
</Properties>
</file>