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ONTENT\"/>
    </mc:Choice>
  </mc:AlternateContent>
  <xr:revisionPtr revIDLastSave="0" documentId="8_{72D84468-E6DF-40DC-A5D0-8546F8FF76D7}" xr6:coauthVersionLast="45" xr6:coauthVersionMax="45" xr10:uidLastSave="{00000000-0000-0000-0000-000000000000}"/>
  <bookViews>
    <workbookView xWindow="-120" yWindow="-120" windowWidth="29040" windowHeight="15840" xr2:uid="{3A4616A1-24C8-4C73-AC51-5F94AE1FD3A1}"/>
  </bookViews>
  <sheets>
    <sheet name="Depreciation functions" sheetId="2" r:id="rId1"/>
    <sheet name="Depreciation schedule" sheetId="1" r:id="rId2"/>
    <sheet name="Depreciation schedule - dynamic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4" l="1" a="1"/>
  <c r="F2" i="4" s="1"/>
  <c r="E3" i="4" a="1"/>
  <c r="E3" i="4" s="1"/>
  <c r="E3" i="1"/>
  <c r="F3" i="1" s="1"/>
  <c r="G3" i="1"/>
  <c r="H3" i="1"/>
  <c r="I3" i="1"/>
  <c r="K3" i="1"/>
  <c r="L3" i="1"/>
  <c r="M3" i="1"/>
  <c r="O3" i="1"/>
  <c r="P3" i="1"/>
  <c r="Q3" i="1"/>
  <c r="E4" i="1"/>
  <c r="F4" i="1"/>
  <c r="G4" i="1"/>
  <c r="H4" i="1"/>
  <c r="I4" i="1"/>
  <c r="J4" i="1"/>
  <c r="K4" i="1"/>
  <c r="L4" i="1"/>
  <c r="M4" i="1"/>
  <c r="N4" i="1"/>
  <c r="O4" i="1"/>
  <c r="P4" i="1"/>
  <c r="Q4" i="1"/>
  <c r="E5" i="1"/>
  <c r="G5" i="1" s="1"/>
  <c r="F5" i="1"/>
  <c r="J5" i="1"/>
  <c r="N5" i="1"/>
  <c r="E6" i="1"/>
  <c r="F6" i="1" s="1"/>
  <c r="G2" i="1"/>
  <c r="H2" i="1"/>
  <c r="I2" i="1"/>
  <c r="J2" i="1"/>
  <c r="K2" i="1" s="1"/>
  <c r="L2" i="1" s="1"/>
  <c r="M2" i="1" s="1"/>
  <c r="N2" i="1" s="1"/>
  <c r="O2" i="1" s="1"/>
  <c r="P2" i="1" s="1"/>
  <c r="Q2" i="1" s="1"/>
  <c r="D29" i="2"/>
  <c r="E29" i="2"/>
  <c r="F29" i="2"/>
  <c r="G29" i="2"/>
  <c r="H29" i="2"/>
  <c r="I29" i="2"/>
  <c r="J29" i="2"/>
  <c r="K29" i="2"/>
  <c r="L29" i="2"/>
  <c r="M29" i="2"/>
  <c r="N29" i="2"/>
  <c r="C29" i="2"/>
  <c r="D7" i="2"/>
  <c r="E7" i="2" s="1"/>
  <c r="F7" i="2" s="1"/>
  <c r="G7" i="2" s="1"/>
  <c r="H7" i="2" s="1"/>
  <c r="I7" i="2" s="1"/>
  <c r="J7" i="2" s="1"/>
  <c r="K7" i="2" s="1"/>
  <c r="L7" i="2" s="1"/>
  <c r="M7" i="2" s="1"/>
  <c r="N7" i="2" s="1"/>
  <c r="F27" i="2"/>
  <c r="J27" i="2"/>
  <c r="N27" i="2"/>
  <c r="F19" i="2"/>
  <c r="N19" i="2"/>
  <c r="E6" i="2"/>
  <c r="E15" i="2" s="1"/>
  <c r="N6" i="2"/>
  <c r="N23" i="2" s="1"/>
  <c r="N24" i="2" s="1"/>
  <c r="N25" i="2" s="1"/>
  <c r="C6" i="2"/>
  <c r="C11" i="2" s="1"/>
  <c r="C13" i="2" s="1"/>
  <c r="D9" i="2"/>
  <c r="E9" i="2"/>
  <c r="F9" i="2"/>
  <c r="G9" i="2"/>
  <c r="H9" i="2"/>
  <c r="I9" i="2"/>
  <c r="J9" i="2"/>
  <c r="K9" i="2"/>
  <c r="L9" i="2"/>
  <c r="M9" i="2"/>
  <c r="N9" i="2"/>
  <c r="C9" i="2"/>
  <c r="D6" i="2"/>
  <c r="D11" i="2" s="1"/>
  <c r="F6" i="2"/>
  <c r="F11" i="2" s="1"/>
  <c r="G6" i="2"/>
  <c r="G11" i="2" s="1"/>
  <c r="H6" i="2"/>
  <c r="H15" i="2" s="1"/>
  <c r="I6" i="2"/>
  <c r="I15" i="2" s="1"/>
  <c r="J6" i="2"/>
  <c r="J11" i="2" s="1"/>
  <c r="K6" i="2"/>
  <c r="K11" i="2" s="1"/>
  <c r="L6" i="2"/>
  <c r="L15" i="2" s="1"/>
  <c r="M6" i="2"/>
  <c r="M11" i="2" s="1"/>
  <c r="F3" i="4" l="1" a="1"/>
  <c r="F3" i="4" s="1"/>
  <c r="L6" i="1"/>
  <c r="O6" i="1"/>
  <c r="K6" i="1"/>
  <c r="G6" i="1"/>
  <c r="P5" i="1"/>
  <c r="L5" i="1"/>
  <c r="H5" i="1"/>
  <c r="N3" i="1"/>
  <c r="J3" i="1"/>
  <c r="Q6" i="1"/>
  <c r="M6" i="1"/>
  <c r="I6" i="1"/>
  <c r="P6" i="1"/>
  <c r="H6" i="1"/>
  <c r="Q5" i="1"/>
  <c r="M5" i="1"/>
  <c r="I5" i="1"/>
  <c r="N6" i="1"/>
  <c r="J6" i="1"/>
  <c r="O5" i="1"/>
  <c r="K5" i="1"/>
  <c r="O29" i="2"/>
  <c r="M19" i="2"/>
  <c r="E19" i="2"/>
  <c r="M27" i="2"/>
  <c r="I27" i="2"/>
  <c r="E27" i="2"/>
  <c r="J19" i="2"/>
  <c r="L27" i="2"/>
  <c r="H27" i="2"/>
  <c r="D27" i="2"/>
  <c r="I19" i="2"/>
  <c r="K27" i="2"/>
  <c r="G27" i="2"/>
  <c r="O27" i="2" s="1"/>
  <c r="C27" i="2"/>
  <c r="L19" i="2"/>
  <c r="H19" i="2"/>
  <c r="D19" i="2"/>
  <c r="H11" i="2"/>
  <c r="J23" i="2"/>
  <c r="J24" i="2" s="1"/>
  <c r="K19" i="2"/>
  <c r="G19" i="2"/>
  <c r="I20" i="2" s="1"/>
  <c r="J21" i="2" s="1"/>
  <c r="C19" i="2"/>
  <c r="C20" i="2" s="1"/>
  <c r="D21" i="2" s="1"/>
  <c r="J25" i="2"/>
  <c r="L11" i="2"/>
  <c r="F23" i="2"/>
  <c r="F24" i="2" s="1"/>
  <c r="F25" i="2" s="1"/>
  <c r="K15" i="2"/>
  <c r="I11" i="2"/>
  <c r="C12" i="2"/>
  <c r="D13" i="2" s="1"/>
  <c r="J15" i="2"/>
  <c r="F15" i="2"/>
  <c r="N11" i="2"/>
  <c r="M23" i="2"/>
  <c r="M24" i="2" s="1"/>
  <c r="M25" i="2" s="1"/>
  <c r="I23" i="2"/>
  <c r="I24" i="2" s="1"/>
  <c r="I25" i="2" s="1"/>
  <c r="E23" i="2"/>
  <c r="E24" i="2" s="1"/>
  <c r="E25" i="2" s="1"/>
  <c r="D12" i="2"/>
  <c r="L23" i="2"/>
  <c r="L24" i="2" s="1"/>
  <c r="L25" i="2" s="1"/>
  <c r="H23" i="2"/>
  <c r="H24" i="2" s="1"/>
  <c r="H25" i="2" s="1"/>
  <c r="D23" i="2"/>
  <c r="D24" i="2" s="1"/>
  <c r="D25" i="2" s="1"/>
  <c r="G15" i="2"/>
  <c r="M15" i="2"/>
  <c r="D15" i="2"/>
  <c r="O9" i="2"/>
  <c r="C15" i="2"/>
  <c r="C17" i="2" s="1"/>
  <c r="K23" i="2"/>
  <c r="K24" i="2" s="1"/>
  <c r="K25" i="2" s="1"/>
  <c r="G23" i="2"/>
  <c r="G24" i="2" s="1"/>
  <c r="G25" i="2" s="1"/>
  <c r="C23" i="2"/>
  <c r="C24" i="2" s="1"/>
  <c r="C25" i="2" s="1"/>
  <c r="E11" i="2"/>
  <c r="N15" i="2"/>
  <c r="H12" i="2" l="1"/>
  <c r="I13" i="2" s="1"/>
  <c r="D20" i="2"/>
  <c r="E21" i="2" s="1"/>
  <c r="J16" i="2"/>
  <c r="K17" i="2" s="1"/>
  <c r="F12" i="2"/>
  <c r="G13" i="2" s="1"/>
  <c r="L20" i="2"/>
  <c r="M21" i="2" s="1"/>
  <c r="N20" i="2"/>
  <c r="G16" i="2"/>
  <c r="H17" i="2" s="1"/>
  <c r="N12" i="2"/>
  <c r="E16" i="2"/>
  <c r="F17" i="2" s="1"/>
  <c r="K20" i="2"/>
  <c r="L21" i="2" s="1"/>
  <c r="M20" i="2"/>
  <c r="N21" i="2" s="1"/>
  <c r="F20" i="2"/>
  <c r="G21" i="2" s="1"/>
  <c r="E13" i="2"/>
  <c r="G20" i="2"/>
  <c r="H21" i="2" s="1"/>
  <c r="E20" i="2"/>
  <c r="F21" i="2" s="1"/>
  <c r="C21" i="2"/>
  <c r="O19" i="2"/>
  <c r="J20" i="2"/>
  <c r="K21" i="2" s="1"/>
  <c r="H20" i="2"/>
  <c r="I21" i="2" s="1"/>
  <c r="O11" i="2"/>
  <c r="L16" i="2"/>
  <c r="M17" i="2" s="1"/>
  <c r="M12" i="2"/>
  <c r="N13" i="2" s="1"/>
  <c r="I16" i="2"/>
  <c r="J17" i="2" s="1"/>
  <c r="N16" i="2"/>
  <c r="M16" i="2"/>
  <c r="N17" i="2" s="1"/>
  <c r="K16" i="2"/>
  <c r="L17" i="2" s="1"/>
  <c r="D16" i="2"/>
  <c r="E17" i="2" s="1"/>
  <c r="E12" i="2"/>
  <c r="F13" i="2" s="1"/>
  <c r="J12" i="2"/>
  <c r="K13" i="2" s="1"/>
  <c r="O23" i="2"/>
  <c r="C16" i="2"/>
  <c r="D17" i="2" s="1"/>
  <c r="H16" i="2"/>
  <c r="I17" i="2" s="1"/>
  <c r="F16" i="2"/>
  <c r="G17" i="2" s="1"/>
  <c r="I12" i="2"/>
  <c r="J13" i="2" s="1"/>
  <c r="G12" i="2"/>
  <c r="H13" i="2" s="1"/>
  <c r="K12" i="2"/>
  <c r="L13" i="2" s="1"/>
  <c r="L12" i="2"/>
  <c r="M13" i="2" s="1"/>
  <c r="O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<sst xmlns="http://schemas.openxmlformats.org/spreadsheetml/2006/main" count="29" uniqueCount="23">
  <si>
    <t>Purchase prices</t>
  </si>
  <si>
    <t>Purchase dates</t>
  </si>
  <si>
    <t>Life</t>
  </si>
  <si>
    <t>End</t>
  </si>
  <si>
    <t>Policy: Full in month of acquisition, none in month of disposal</t>
  </si>
  <si>
    <t>AMORDEGRC</t>
  </si>
  <si>
    <t>AMORLINC</t>
  </si>
  <si>
    <t>SLN</t>
  </si>
  <si>
    <t>DB</t>
  </si>
  <si>
    <t>DDB</t>
  </si>
  <si>
    <t>SYD</t>
  </si>
  <si>
    <t>VDB</t>
  </si>
  <si>
    <t>Asset cost:</t>
  </si>
  <si>
    <t>Salvage value:</t>
  </si>
  <si>
    <t>Useful life:</t>
  </si>
  <si>
    <t>Periods</t>
  </si>
  <si>
    <t>Total depreciated</t>
  </si>
  <si>
    <t>Asset value</t>
  </si>
  <si>
    <t>Rate on net value</t>
  </si>
  <si>
    <t>Rate on dep part</t>
  </si>
  <si>
    <t>Multiple of final period</t>
  </si>
  <si>
    <t>Acquired:</t>
  </si>
  <si>
    <t>(for AMORLINC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</si>
</sst>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;[Red]\-&quot;£&quot;#,##0.00"/>
    <numFmt numFmtId="164" formatCode="&quot;£&quot;#,##0.00"/>
    <numFmt numFmtId="165" formatCode="&quot;£&quot;#,##0"/>
    <numFmt numFmtId="166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1" fillId="0" borderId="0" xfId="0" applyFont="1"/>
    <xf numFmtId="8" fontId="0" fillId="0" borderId="0" xfId="0" applyNumberFormat="1"/>
    <xf numFmtId="14" fontId="1" fillId="0" borderId="0" xfId="0" applyNumberFormat="1" applyFont="1"/>
    <xf numFmtId="0" fontId="3" fillId="0" borderId="0" xfId="0" applyFont="1"/>
    <xf numFmtId="0" fontId="0" fillId="0" borderId="0" xfId="0" applyFont="1"/>
    <xf numFmtId="164" fontId="0" fillId="0" borderId="0" xfId="0" applyNumberFormat="1"/>
    <xf numFmtId="165" fontId="0" fillId="0" borderId="0" xfId="0" applyNumberFormat="1"/>
    <xf numFmtId="8" fontId="3" fillId="0" borderId="0" xfId="0" applyNumberFormat="1" applyFont="1"/>
    <xf numFmtId="166" fontId="0" fillId="0" borderId="0" xfId="1" applyNumberFormat="1" applyFont="1"/>
    <xf numFmtId="1" fontId="0" fillId="0" borderId="0" xfId="0" applyNumberFormat="1"/>
  </cellXfs>
  <cellStyles count="2">
    <cellStyle name="Normal" xfId="0" builtinId="0"/>
    <cellStyle name="Percent" xfId="1" builtinId="5"/>
  </cellStyles>
  <dxfs count="3">
    <dxf>
      <numFmt numFmtId="19" formatCode="dd/mm/yyyy"/>
    </dxf>
    <dxf>
      <numFmt numFmtId="12" formatCode="&quot;£&quot;#,##0.00;[Red]\-&quot;£&quot;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A5588F-7263-40E3-B437-E5248BA05578}" name="Input" displayName="Input" ref="B2:D6" totalsRowShown="0" headerRowDxfId="2">
  <autoFilter ref="B2:D6" xr:uid="{86F50B15-EE5D-496F-B4F6-CCCC8F99C763}"/>
  <tableColumns count="3">
    <tableColumn id="1" xr3:uid="{A3D2D7D6-C8E0-457B-9643-9B1A92E99CBC}" name="Purchase prices" dataDxfId="1"/>
    <tableColumn id="2" xr3:uid="{89722B16-C894-42B2-B10A-C304ECE90546}" name="Purchase dates" dataDxfId="0"/>
    <tableColumn id="3" xr3:uid="{5D006C84-2F80-4337-B836-7B09C7D798BD}" name="Life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FCCEC-4AB0-4714-9CFA-684259222D8E}">
  <dimension ref="B2:O29"/>
  <sheetViews>
    <sheetView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RowHeight="15" x14ac:dyDescent="0.25"/>
  <cols>
    <col min="2" max="2" width="19.7109375" bestFit="1" customWidth="1"/>
    <col min="3" max="14" width="10.5703125" bestFit="1" customWidth="1"/>
    <col min="15" max="15" width="15.42578125" bestFit="1" customWidth="1"/>
  </cols>
  <sheetData>
    <row r="2" spans="2:15" x14ac:dyDescent="0.25">
      <c r="B2" t="s">
        <v>12</v>
      </c>
      <c r="C2" s="8">
        <v>13000</v>
      </c>
      <c r="E2" t="s">
        <v>21</v>
      </c>
      <c r="F2" s="1">
        <v>43168</v>
      </c>
    </row>
    <row r="3" spans="2:15" x14ac:dyDescent="0.25">
      <c r="B3" t="s">
        <v>13</v>
      </c>
      <c r="C3" s="8">
        <v>1000</v>
      </c>
      <c r="E3" t="s">
        <v>22</v>
      </c>
    </row>
    <row r="4" spans="2:15" x14ac:dyDescent="0.25">
      <c r="B4" t="s">
        <v>14</v>
      </c>
      <c r="C4">
        <v>12</v>
      </c>
    </row>
    <row r="6" spans="2:15" x14ac:dyDescent="0.25">
      <c r="B6" t="s">
        <v>15</v>
      </c>
      <c r="C6">
        <f t="shared" ref="C6:N6" si="0">COLUMN()-2</f>
        <v>1</v>
      </c>
      <c r="D6">
        <f t="shared" si="0"/>
        <v>2</v>
      </c>
      <c r="E6">
        <f t="shared" si="0"/>
        <v>3</v>
      </c>
      <c r="F6">
        <f t="shared" si="0"/>
        <v>4</v>
      </c>
      <c r="G6">
        <f t="shared" si="0"/>
        <v>5</v>
      </c>
      <c r="H6">
        <f t="shared" si="0"/>
        <v>6</v>
      </c>
      <c r="I6">
        <f t="shared" si="0"/>
        <v>7</v>
      </c>
      <c r="J6">
        <f t="shared" si="0"/>
        <v>8</v>
      </c>
      <c r="K6">
        <f t="shared" si="0"/>
        <v>9</v>
      </c>
      <c r="L6">
        <f t="shared" si="0"/>
        <v>10</v>
      </c>
      <c r="M6">
        <f t="shared" si="0"/>
        <v>11</v>
      </c>
      <c r="N6">
        <f t="shared" si="0"/>
        <v>12</v>
      </c>
    </row>
    <row r="7" spans="2:15" x14ac:dyDescent="0.25">
      <c r="C7" s="1">
        <v>43465</v>
      </c>
      <c r="D7" s="1">
        <f>EDATE(C7,12)</f>
        <v>43830</v>
      </c>
      <c r="E7" s="1">
        <f t="shared" ref="E7:N7" si="1">EDATE(D7,12)</f>
        <v>44196</v>
      </c>
      <c r="F7" s="1">
        <f t="shared" si="1"/>
        <v>44561</v>
      </c>
      <c r="G7" s="1">
        <f t="shared" si="1"/>
        <v>44926</v>
      </c>
      <c r="H7" s="1">
        <f t="shared" si="1"/>
        <v>45291</v>
      </c>
      <c r="I7" s="1">
        <f t="shared" si="1"/>
        <v>45657</v>
      </c>
      <c r="J7" s="1">
        <f t="shared" si="1"/>
        <v>46022</v>
      </c>
      <c r="K7" s="1">
        <f t="shared" si="1"/>
        <v>46387</v>
      </c>
      <c r="L7" s="1">
        <f t="shared" si="1"/>
        <v>46752</v>
      </c>
      <c r="M7" s="1">
        <f t="shared" si="1"/>
        <v>47118</v>
      </c>
      <c r="N7" s="1">
        <f t="shared" si="1"/>
        <v>47483</v>
      </c>
    </row>
    <row r="8" spans="2:15" x14ac:dyDescent="0.25">
      <c r="O8" s="5" t="s">
        <v>16</v>
      </c>
    </row>
    <row r="9" spans="2:15" x14ac:dyDescent="0.25">
      <c r="B9" s="2" t="s">
        <v>7</v>
      </c>
      <c r="C9" s="3">
        <f>SLN($C$2,$C$3,$C$4)</f>
        <v>1000</v>
      </c>
      <c r="D9" s="3">
        <f t="shared" ref="D9:N9" si="2">SLN($C$2,$C$3,$C$4)</f>
        <v>1000</v>
      </c>
      <c r="E9" s="3">
        <f t="shared" si="2"/>
        <v>1000</v>
      </c>
      <c r="F9" s="3">
        <f t="shared" si="2"/>
        <v>1000</v>
      </c>
      <c r="G9" s="3">
        <f t="shared" si="2"/>
        <v>1000</v>
      </c>
      <c r="H9" s="3">
        <f t="shared" si="2"/>
        <v>1000</v>
      </c>
      <c r="I9" s="3">
        <f t="shared" si="2"/>
        <v>1000</v>
      </c>
      <c r="J9" s="3">
        <f t="shared" si="2"/>
        <v>1000</v>
      </c>
      <c r="K9" s="3">
        <f t="shared" si="2"/>
        <v>1000</v>
      </c>
      <c r="L9" s="3">
        <f t="shared" si="2"/>
        <v>1000</v>
      </c>
      <c r="M9" s="3">
        <f t="shared" si="2"/>
        <v>1000</v>
      </c>
      <c r="N9" s="3">
        <f t="shared" si="2"/>
        <v>1000</v>
      </c>
      <c r="O9" s="9">
        <f>SUM(C9:N9)</f>
        <v>12000</v>
      </c>
    </row>
    <row r="10" spans="2:15" x14ac:dyDescent="0.25"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9"/>
    </row>
    <row r="11" spans="2:15" x14ac:dyDescent="0.25">
      <c r="B11" s="2" t="s">
        <v>8</v>
      </c>
      <c r="C11" s="3">
        <f>DB($C$2,$C$3,$C$4,C6)</f>
        <v>2496</v>
      </c>
      <c r="D11" s="3">
        <f t="shared" ref="D11:N11" si="3">DB($C$2,$C$3,$C$4,D6)</f>
        <v>2016.768</v>
      </c>
      <c r="E11" s="3">
        <f t="shared" si="3"/>
        <v>1629.548544</v>
      </c>
      <c r="F11" s="3">
        <f t="shared" si="3"/>
        <v>1316.675223552</v>
      </c>
      <c r="G11" s="3">
        <f t="shared" si="3"/>
        <v>1063.873580630016</v>
      </c>
      <c r="H11" s="3">
        <f t="shared" si="3"/>
        <v>859.60985314905281</v>
      </c>
      <c r="I11" s="3">
        <f t="shared" si="3"/>
        <v>694.56476134443471</v>
      </c>
      <c r="J11" s="3">
        <f t="shared" si="3"/>
        <v>561.20832716630321</v>
      </c>
      <c r="K11" s="3">
        <f t="shared" si="3"/>
        <v>453.45632835037298</v>
      </c>
      <c r="L11" s="3">
        <f t="shared" si="3"/>
        <v>366.39271330710136</v>
      </c>
      <c r="M11" s="3">
        <f t="shared" si="3"/>
        <v>296.0453123521379</v>
      </c>
      <c r="N11" s="3">
        <f t="shared" si="3"/>
        <v>239.20461238052741</v>
      </c>
      <c r="O11" s="9">
        <f>SUM(C11:N11)</f>
        <v>11993.347256231946</v>
      </c>
    </row>
    <row r="12" spans="2:15" x14ac:dyDescent="0.25">
      <c r="B12" s="6" t="s">
        <v>17</v>
      </c>
      <c r="C12" s="7">
        <f>$C$2-SUM($C$11:C11)</f>
        <v>10504</v>
      </c>
      <c r="D12" s="7">
        <f>$C$2-SUM($C$11:D11)</f>
        <v>8487.232</v>
      </c>
      <c r="E12" s="7">
        <f>$C$2-SUM($C$11:E11)</f>
        <v>6857.6834559999998</v>
      </c>
      <c r="F12" s="7">
        <f>$C$2-SUM($C$11:F11)</f>
        <v>5541.0082324479999</v>
      </c>
      <c r="G12" s="7">
        <f>$C$2-SUM($C$11:G11)</f>
        <v>4477.1346518179835</v>
      </c>
      <c r="H12" s="7">
        <f>$C$2-SUM($C$11:H11)</f>
        <v>3617.5247986689301</v>
      </c>
      <c r="I12" s="7">
        <f>$C$2-SUM($C$11:I11)</f>
        <v>2922.9600373244957</v>
      </c>
      <c r="J12" s="7">
        <f>$C$2-SUM($C$11:J11)</f>
        <v>2361.7517101581925</v>
      </c>
      <c r="K12" s="7">
        <f>$C$2-SUM($C$11:K11)</f>
        <v>1908.2953818078204</v>
      </c>
      <c r="L12" s="7">
        <f>$C$2-SUM($C$11:L11)</f>
        <v>1541.9026685007193</v>
      </c>
      <c r="M12" s="7">
        <f>$C$2-SUM($C$11:M11)</f>
        <v>1245.8573561485809</v>
      </c>
      <c r="N12" s="7">
        <f>$C$2-SUM($C$11:N11)</f>
        <v>1006.6527437680543</v>
      </c>
    </row>
    <row r="13" spans="2:15" x14ac:dyDescent="0.25">
      <c r="B13" s="6" t="s">
        <v>18</v>
      </c>
      <c r="C13" s="10">
        <f>C11/C2</f>
        <v>0.192</v>
      </c>
      <c r="D13" s="10">
        <f>D11/C12</f>
        <v>0.192</v>
      </c>
      <c r="E13" s="10">
        <f t="shared" ref="E13:N13" si="4">E11/D12</f>
        <v>0.192</v>
      </c>
      <c r="F13" s="10">
        <f t="shared" si="4"/>
        <v>0.192</v>
      </c>
      <c r="G13" s="10">
        <f t="shared" si="4"/>
        <v>0.192</v>
      </c>
      <c r="H13" s="10">
        <f t="shared" si="4"/>
        <v>0.192</v>
      </c>
      <c r="I13" s="10">
        <f t="shared" si="4"/>
        <v>0.19200000000000003</v>
      </c>
      <c r="J13" s="10">
        <f t="shared" si="4"/>
        <v>0.192</v>
      </c>
      <c r="K13" s="10">
        <f t="shared" si="4"/>
        <v>0.192</v>
      </c>
      <c r="L13" s="10">
        <f t="shared" si="4"/>
        <v>0.19199999999999992</v>
      </c>
      <c r="M13" s="10">
        <f t="shared" si="4"/>
        <v>0.19199999999999987</v>
      </c>
      <c r="N13" s="10">
        <f t="shared" si="4"/>
        <v>0.19199999999999989</v>
      </c>
    </row>
    <row r="15" spans="2:15" x14ac:dyDescent="0.25">
      <c r="B15" s="2" t="s">
        <v>9</v>
      </c>
      <c r="C15" s="3">
        <f>DDB($C$2,$C$3,$C$4,C6)</f>
        <v>2166.6666666666665</v>
      </c>
      <c r="D15" s="3">
        <f t="shared" ref="D15:N15" si="5">DDB($C$2,$C$3,$C$4,D6)</f>
        <v>1805.5555555555557</v>
      </c>
      <c r="E15" s="3">
        <f t="shared" si="5"/>
        <v>1504.6296296296298</v>
      </c>
      <c r="F15" s="3">
        <f t="shared" si="5"/>
        <v>1253.8580246913582</v>
      </c>
      <c r="G15" s="3">
        <f t="shared" si="5"/>
        <v>1044.8816872427985</v>
      </c>
      <c r="H15" s="3">
        <f t="shared" si="5"/>
        <v>870.73473936899882</v>
      </c>
      <c r="I15" s="3">
        <f t="shared" si="5"/>
        <v>725.61228280749913</v>
      </c>
      <c r="J15" s="3">
        <f t="shared" si="5"/>
        <v>604.67690233958263</v>
      </c>
      <c r="K15" s="3">
        <f t="shared" si="5"/>
        <v>503.89741861631893</v>
      </c>
      <c r="L15" s="3">
        <f t="shared" si="5"/>
        <v>419.91451551359916</v>
      </c>
      <c r="M15" s="3">
        <f t="shared" si="5"/>
        <v>349.92876292799934</v>
      </c>
      <c r="N15" s="3">
        <f t="shared" si="5"/>
        <v>291.60730243999944</v>
      </c>
      <c r="O15" s="9">
        <f>SUM(C15:N15)</f>
        <v>11541.963487800007</v>
      </c>
    </row>
    <row r="16" spans="2:15" x14ac:dyDescent="0.25">
      <c r="B16" s="6" t="s">
        <v>17</v>
      </c>
      <c r="C16" s="7">
        <f>$C$2-SUM($C$15:C15)</f>
        <v>10833.333333333334</v>
      </c>
      <c r="D16" s="7">
        <f>$C$2-SUM($C$15:D15)</f>
        <v>9027.7777777777774</v>
      </c>
      <c r="E16" s="7">
        <f>$C$2-SUM($C$15:E15)</f>
        <v>7523.1481481481478</v>
      </c>
      <c r="F16" s="7">
        <f>$C$2-SUM($C$15:F15)</f>
        <v>6269.2901234567898</v>
      </c>
      <c r="G16" s="7">
        <f>$C$2-SUM($C$15:G15)</f>
        <v>5224.4084362139911</v>
      </c>
      <c r="H16" s="7">
        <f>$C$2-SUM($C$15:H15)</f>
        <v>4353.6736968449914</v>
      </c>
      <c r="I16" s="7">
        <f>$C$2-SUM($C$15:I15)</f>
        <v>3628.0614140374928</v>
      </c>
      <c r="J16" s="7">
        <f>$C$2-SUM($C$15:J15)</f>
        <v>3023.3845116979101</v>
      </c>
      <c r="K16" s="7">
        <f>$C$2-SUM($C$15:K15)</f>
        <v>2519.4870930815905</v>
      </c>
      <c r="L16" s="7">
        <f>$C$2-SUM($C$15:L15)</f>
        <v>2099.5725775679912</v>
      </c>
      <c r="M16" s="7">
        <f>$C$2-SUM($C$15:M15)</f>
        <v>1749.6438146399923</v>
      </c>
      <c r="N16" s="7">
        <f>$C$2-SUM($C$15:N15)</f>
        <v>1458.036512199993</v>
      </c>
    </row>
    <row r="17" spans="2:15" x14ac:dyDescent="0.25">
      <c r="B17" s="6" t="s">
        <v>18</v>
      </c>
      <c r="C17" s="10">
        <f>C15/C2</f>
        <v>0.16666666666666666</v>
      </c>
      <c r="D17" s="10">
        <f>D15/C16</f>
        <v>0.16666666666666666</v>
      </c>
      <c r="E17" s="10">
        <f t="shared" ref="E17:N17" si="6">E15/D16</f>
        <v>0.16666666666666669</v>
      </c>
      <c r="F17" s="10">
        <f t="shared" si="6"/>
        <v>0.16666666666666669</v>
      </c>
      <c r="G17" s="10">
        <f t="shared" si="6"/>
        <v>0.16666666666666671</v>
      </c>
      <c r="H17" s="10">
        <f t="shared" si="6"/>
        <v>0.16666666666666671</v>
      </c>
      <c r="I17" s="10">
        <f t="shared" si="6"/>
        <v>0.1666666666666668</v>
      </c>
      <c r="J17" s="10">
        <f t="shared" si="6"/>
        <v>0.1666666666666668</v>
      </c>
      <c r="K17" s="10">
        <f t="shared" si="6"/>
        <v>0.16666666666666685</v>
      </c>
      <c r="L17" s="10">
        <f t="shared" si="6"/>
        <v>0.16666666666666696</v>
      </c>
      <c r="M17" s="10">
        <f t="shared" si="6"/>
        <v>0.16666666666666705</v>
      </c>
      <c r="N17" s="10">
        <f t="shared" si="6"/>
        <v>0.16666666666666707</v>
      </c>
    </row>
    <row r="18" spans="2:15" x14ac:dyDescent="0.25">
      <c r="B18" s="6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2:15" x14ac:dyDescent="0.25">
      <c r="B19" s="2" t="s">
        <v>11</v>
      </c>
      <c r="C19" s="3">
        <f>VDB($C$2,$C$3,$C$4,C6-1,C6)</f>
        <v>2166.6666666666665</v>
      </c>
      <c r="D19" s="3">
        <f t="shared" ref="D19:N19" si="7">VDB($C$2,$C$3,$C$4,D6-1,D6)</f>
        <v>1805.5555555555557</v>
      </c>
      <c r="E19" s="3">
        <f t="shared" si="7"/>
        <v>1504.6296296296296</v>
      </c>
      <c r="F19" s="3">
        <f t="shared" si="7"/>
        <v>1253.858024691358</v>
      </c>
      <c r="G19" s="3">
        <f t="shared" si="7"/>
        <v>1044.8816872427983</v>
      </c>
      <c r="H19" s="3">
        <f t="shared" si="7"/>
        <v>870.73473936899848</v>
      </c>
      <c r="I19" s="3">
        <f t="shared" si="7"/>
        <v>725.61228280749867</v>
      </c>
      <c r="J19" s="3">
        <f t="shared" si="7"/>
        <v>604.67690233958228</v>
      </c>
      <c r="K19" s="3">
        <f t="shared" si="7"/>
        <v>505.84612792447786</v>
      </c>
      <c r="L19" s="3">
        <f t="shared" si="7"/>
        <v>505.84612792447786</v>
      </c>
      <c r="M19" s="3">
        <f t="shared" si="7"/>
        <v>505.84612792447786</v>
      </c>
      <c r="N19" s="3">
        <f t="shared" si="7"/>
        <v>505.84612792447786</v>
      </c>
      <c r="O19" s="9">
        <f>SUM(C19:N19)</f>
        <v>12000.000000000002</v>
      </c>
    </row>
    <row r="20" spans="2:15" x14ac:dyDescent="0.25">
      <c r="B20" s="6"/>
      <c r="C20" s="7">
        <f>$C$2-SUM($C$19:C19)</f>
        <v>10833.333333333334</v>
      </c>
      <c r="D20" s="7">
        <f>$C$2-SUM($C$19:D19)</f>
        <v>9027.7777777777774</v>
      </c>
      <c r="E20" s="7">
        <f>$C$2-SUM($C$19:E19)</f>
        <v>7523.1481481481478</v>
      </c>
      <c r="F20" s="7">
        <f>$C$2-SUM($C$19:F19)</f>
        <v>6269.2901234567898</v>
      </c>
      <c r="G20" s="7">
        <f>$C$2-SUM($C$19:G19)</f>
        <v>5224.4084362139911</v>
      </c>
      <c r="H20" s="7">
        <f>$C$2-SUM($C$19:H19)</f>
        <v>4353.6736968449932</v>
      </c>
      <c r="I20" s="7">
        <f>$C$2-SUM($C$19:I19)</f>
        <v>3628.0614140374946</v>
      </c>
      <c r="J20" s="7">
        <f>$C$2-SUM($C$19:J19)</f>
        <v>3023.3845116979119</v>
      </c>
      <c r="K20" s="7">
        <f>$C$2-SUM($C$19:K19)</f>
        <v>2517.5383837734335</v>
      </c>
      <c r="L20" s="7">
        <f>$C$2-SUM($C$19:L19)</f>
        <v>2011.692255848955</v>
      </c>
      <c r="M20" s="7">
        <f>$C$2-SUM($C$19:M19)</f>
        <v>1505.8461279244766</v>
      </c>
      <c r="N20" s="7">
        <f>$C$2-SUM($C$19:N19)</f>
        <v>999.99999999999818</v>
      </c>
    </row>
    <row r="21" spans="2:15" x14ac:dyDescent="0.25">
      <c r="B21" s="6"/>
      <c r="C21" s="10">
        <f>C19/C2</f>
        <v>0.16666666666666666</v>
      </c>
      <c r="D21" s="10">
        <f>D19/C20</f>
        <v>0.16666666666666666</v>
      </c>
      <c r="E21" s="10">
        <f t="shared" ref="E21:N21" si="8">E19/D20</f>
        <v>0.16666666666666666</v>
      </c>
      <c r="F21" s="10">
        <f t="shared" si="8"/>
        <v>0.16666666666666666</v>
      </c>
      <c r="G21" s="10">
        <f t="shared" si="8"/>
        <v>0.16666666666666666</v>
      </c>
      <c r="H21" s="10">
        <f t="shared" si="8"/>
        <v>0.16666666666666666</v>
      </c>
      <c r="I21" s="10">
        <f t="shared" si="8"/>
        <v>0.16666666666666663</v>
      </c>
      <c r="J21" s="10">
        <f t="shared" si="8"/>
        <v>0.16666666666666663</v>
      </c>
      <c r="K21" s="10">
        <f t="shared" si="8"/>
        <v>0.16731121230769228</v>
      </c>
      <c r="L21" s="10">
        <f t="shared" si="8"/>
        <v>0.20092886415748948</v>
      </c>
      <c r="M21" s="10">
        <f t="shared" si="8"/>
        <v>0.25145303733895696</v>
      </c>
      <c r="N21" s="10">
        <f t="shared" si="8"/>
        <v>0.33592152514393409</v>
      </c>
    </row>
    <row r="23" spans="2:15" x14ac:dyDescent="0.25">
      <c r="B23" s="2" t="s">
        <v>10</v>
      </c>
      <c r="C23" s="3">
        <f t="shared" ref="C23:N23" si="9">SYD($C$2,$C$3,$C$4,C6)</f>
        <v>1846.1538461538462</v>
      </c>
      <c r="D23" s="3">
        <f t="shared" si="9"/>
        <v>1692.3076923076924</v>
      </c>
      <c r="E23" s="3">
        <f t="shared" si="9"/>
        <v>1538.4615384615386</v>
      </c>
      <c r="F23" s="3">
        <f t="shared" si="9"/>
        <v>1384.6153846153845</v>
      </c>
      <c r="G23" s="3">
        <f t="shared" si="9"/>
        <v>1230.7692307692307</v>
      </c>
      <c r="H23" s="3">
        <f t="shared" si="9"/>
        <v>1076.9230769230769</v>
      </c>
      <c r="I23" s="3">
        <f t="shared" si="9"/>
        <v>923.07692307692309</v>
      </c>
      <c r="J23" s="3">
        <f t="shared" si="9"/>
        <v>769.23076923076928</v>
      </c>
      <c r="K23" s="3">
        <f t="shared" si="9"/>
        <v>615.38461538461536</v>
      </c>
      <c r="L23" s="3">
        <f t="shared" si="9"/>
        <v>461.53846153846155</v>
      </c>
      <c r="M23" s="3">
        <f t="shared" si="9"/>
        <v>307.69230769230768</v>
      </c>
      <c r="N23" s="3">
        <f t="shared" si="9"/>
        <v>153.84615384615384</v>
      </c>
      <c r="O23" s="9">
        <f>SUM(C23:N23)</f>
        <v>12000.000000000002</v>
      </c>
    </row>
    <row r="24" spans="2:15" x14ac:dyDescent="0.25">
      <c r="B24" s="6" t="s">
        <v>19</v>
      </c>
      <c r="C24" s="10">
        <f>C23/($C$2-$C$3)</f>
        <v>0.15384615384615385</v>
      </c>
      <c r="D24" s="10">
        <f t="shared" ref="D24:N24" si="10">D23/($C$2-$C$3)</f>
        <v>0.14102564102564102</v>
      </c>
      <c r="E24" s="10">
        <f t="shared" si="10"/>
        <v>0.12820512820512822</v>
      </c>
      <c r="F24" s="10">
        <f t="shared" si="10"/>
        <v>0.11538461538461538</v>
      </c>
      <c r="G24" s="10">
        <f t="shared" si="10"/>
        <v>0.10256410256410256</v>
      </c>
      <c r="H24" s="10">
        <f t="shared" si="10"/>
        <v>8.9743589743589744E-2</v>
      </c>
      <c r="I24" s="10">
        <f t="shared" si="10"/>
        <v>7.6923076923076927E-2</v>
      </c>
      <c r="J24" s="10">
        <f t="shared" si="10"/>
        <v>6.4102564102564111E-2</v>
      </c>
      <c r="K24" s="10">
        <f t="shared" si="10"/>
        <v>5.128205128205128E-2</v>
      </c>
      <c r="L24" s="10">
        <f t="shared" si="10"/>
        <v>3.8461538461538464E-2</v>
      </c>
      <c r="M24" s="10">
        <f t="shared" si="10"/>
        <v>2.564102564102564E-2</v>
      </c>
      <c r="N24" s="10">
        <f t="shared" si="10"/>
        <v>1.282051282051282E-2</v>
      </c>
    </row>
    <row r="25" spans="2:15" x14ac:dyDescent="0.25">
      <c r="B25" s="6" t="s">
        <v>20</v>
      </c>
      <c r="C25" s="11">
        <f t="shared" ref="C25:M25" si="11">C24/$N$24</f>
        <v>12.000000000000002</v>
      </c>
      <c r="D25" s="11">
        <f t="shared" si="11"/>
        <v>11</v>
      </c>
      <c r="E25" s="11">
        <f t="shared" si="11"/>
        <v>10.000000000000002</v>
      </c>
      <c r="F25" s="11">
        <f t="shared" si="11"/>
        <v>9</v>
      </c>
      <c r="G25" s="11">
        <f t="shared" si="11"/>
        <v>8</v>
      </c>
      <c r="H25" s="11">
        <f t="shared" si="11"/>
        <v>7</v>
      </c>
      <c r="I25" s="11">
        <f t="shared" si="11"/>
        <v>6.0000000000000009</v>
      </c>
      <c r="J25" s="11">
        <f t="shared" si="11"/>
        <v>5.0000000000000009</v>
      </c>
      <c r="K25" s="11">
        <f t="shared" si="11"/>
        <v>4</v>
      </c>
      <c r="L25" s="11">
        <f t="shared" si="11"/>
        <v>3.0000000000000004</v>
      </c>
      <c r="M25" s="11">
        <f t="shared" si="11"/>
        <v>2</v>
      </c>
      <c r="N25" s="11">
        <f>N24/$N$24</f>
        <v>1</v>
      </c>
    </row>
    <row r="27" spans="2:15" x14ac:dyDescent="0.25">
      <c r="B27" s="2" t="s">
        <v>6</v>
      </c>
      <c r="C27" s="3">
        <f>AMORLINC($C$2,$F$2,$C$7,$C$3,C6-1,1/$C$4)</f>
        <v>878.7037037037037</v>
      </c>
      <c r="D27" s="3">
        <f t="shared" ref="D27:N27" si="12">AMORLINC($C$2,$F$2,$C$7,$C$3,D6-1,1/$C$4)</f>
        <v>1083.3333333333333</v>
      </c>
      <c r="E27" s="3">
        <f t="shared" si="12"/>
        <v>1083.3333333333333</v>
      </c>
      <c r="F27" s="3">
        <f t="shared" si="12"/>
        <v>1083.3333333333333</v>
      </c>
      <c r="G27" s="3">
        <f t="shared" si="12"/>
        <v>1083.3333333333333</v>
      </c>
      <c r="H27" s="3">
        <f t="shared" si="12"/>
        <v>1083.3333333333333</v>
      </c>
      <c r="I27" s="3">
        <f t="shared" si="12"/>
        <v>1083.3333333333333</v>
      </c>
      <c r="J27" s="3">
        <f t="shared" si="12"/>
        <v>1083.3333333333333</v>
      </c>
      <c r="K27" s="3">
        <f t="shared" si="12"/>
        <v>1083.3333333333333</v>
      </c>
      <c r="L27" s="3">
        <f t="shared" si="12"/>
        <v>1083.3333333333333</v>
      </c>
      <c r="M27" s="3">
        <f t="shared" si="12"/>
        <v>1083.3333333333333</v>
      </c>
      <c r="N27" s="3">
        <f t="shared" si="12"/>
        <v>287.96296296296305</v>
      </c>
      <c r="O27" s="9">
        <f>SUM(C27:N27)</f>
        <v>12000.000000000002</v>
      </c>
    </row>
    <row r="29" spans="2:15" x14ac:dyDescent="0.25">
      <c r="B29" s="2" t="s">
        <v>5</v>
      </c>
      <c r="C29" s="3">
        <f>AMORDEGRC($C$2,$F$2,$C$7,$C$3,C6-1,1/$C$4)</f>
        <v>2197</v>
      </c>
      <c r="D29" s="3">
        <f t="shared" ref="D29:N29" si="13">AMORDEGRC($C$2,$F$2,$C$7,$C$3,D6-1,1/$C$4)</f>
        <v>2251</v>
      </c>
      <c r="E29" s="3">
        <f t="shared" si="13"/>
        <v>1782</v>
      </c>
      <c r="F29" s="3">
        <f t="shared" si="13"/>
        <v>1411</v>
      </c>
      <c r="G29" s="3">
        <f t="shared" si="13"/>
        <v>1117</v>
      </c>
      <c r="H29" s="3">
        <f t="shared" si="13"/>
        <v>884</v>
      </c>
      <c r="I29" s="3">
        <f t="shared" si="13"/>
        <v>700</v>
      </c>
      <c r="J29" s="3">
        <f t="shared" si="13"/>
        <v>554</v>
      </c>
      <c r="K29" s="3">
        <f t="shared" si="13"/>
        <v>439</v>
      </c>
      <c r="L29" s="3">
        <f t="shared" si="13"/>
        <v>347</v>
      </c>
      <c r="M29" s="3">
        <f t="shared" si="13"/>
        <v>660</v>
      </c>
      <c r="N29" s="3">
        <f t="shared" si="13"/>
        <v>0</v>
      </c>
      <c r="O29" s="9">
        <f>SUM(C29:N29)</f>
        <v>12342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8AC46-4BD9-439F-B2B4-D348AF99A339}">
  <dimension ref="B2:Q8"/>
  <sheetViews>
    <sheetView workbookViewId="0">
      <selection activeCell="B2" sqref="B2"/>
    </sheetView>
  </sheetViews>
  <sheetFormatPr defaultRowHeight="15" x14ac:dyDescent="0.25"/>
  <cols>
    <col min="2" max="2" width="14.140625" bestFit="1" customWidth="1"/>
    <col min="3" max="3" width="13.7109375" bestFit="1" customWidth="1"/>
    <col min="4" max="4" width="4" bestFit="1" customWidth="1"/>
    <col min="5" max="5" width="10.5703125" bestFit="1" customWidth="1"/>
    <col min="6" max="17" width="10.7109375" bestFit="1" customWidth="1"/>
  </cols>
  <sheetData>
    <row r="2" spans="2:17" s="2" customFormat="1" x14ac:dyDescent="0.25">
      <c r="B2" s="2" t="s">
        <v>0</v>
      </c>
      <c r="C2" s="2" t="s">
        <v>1</v>
      </c>
      <c r="D2" s="2" t="s">
        <v>2</v>
      </c>
      <c r="E2" s="2" t="s">
        <v>3</v>
      </c>
      <c r="F2" s="4">
        <v>43861</v>
      </c>
      <c r="G2" s="4">
        <f>EOMONTH(F2,1)</f>
        <v>43890</v>
      </c>
      <c r="H2" s="4">
        <f t="shared" ref="H2:Q2" si="0">EOMONTH(G2,1)</f>
        <v>43921</v>
      </c>
      <c r="I2" s="4">
        <f t="shared" si="0"/>
        <v>43951</v>
      </c>
      <c r="J2" s="4">
        <f t="shared" si="0"/>
        <v>43982</v>
      </c>
      <c r="K2" s="4">
        <f t="shared" si="0"/>
        <v>44012</v>
      </c>
      <c r="L2" s="4">
        <f t="shared" si="0"/>
        <v>44043</v>
      </c>
      <c r="M2" s="4">
        <f t="shared" si="0"/>
        <v>44074</v>
      </c>
      <c r="N2" s="4">
        <f t="shared" si="0"/>
        <v>44104</v>
      </c>
      <c r="O2" s="4">
        <f t="shared" si="0"/>
        <v>44135</v>
      </c>
      <c r="P2" s="4">
        <f t="shared" si="0"/>
        <v>44165</v>
      </c>
      <c r="Q2" s="4">
        <f t="shared" si="0"/>
        <v>44196</v>
      </c>
    </row>
    <row r="3" spans="2:17" x14ac:dyDescent="0.25">
      <c r="B3" s="3">
        <v>1000</v>
      </c>
      <c r="C3" s="1">
        <v>43101</v>
      </c>
      <c r="D3">
        <v>60</v>
      </c>
      <c r="E3" s="1">
        <f>EOMONTH(C3,D3)</f>
        <v>44957</v>
      </c>
      <c r="F3" s="3">
        <f>IF(AND($C3&lt;=F$2,$E3&gt;F$2),SLN($B3,0,$D3),0)</f>
        <v>16.666666666666668</v>
      </c>
      <c r="G3" s="3">
        <f t="shared" ref="G3:Q3" si="1">IF(AND($C3&lt;=G$2,$E3&gt;G$2),SLN($B3,0,$D3),0)</f>
        <v>16.666666666666668</v>
      </c>
      <c r="H3" s="3">
        <f t="shared" si="1"/>
        <v>16.666666666666668</v>
      </c>
      <c r="I3" s="3">
        <f t="shared" si="1"/>
        <v>16.666666666666668</v>
      </c>
      <c r="J3" s="3">
        <f t="shared" si="1"/>
        <v>16.666666666666668</v>
      </c>
      <c r="K3" s="3">
        <f t="shared" si="1"/>
        <v>16.666666666666668</v>
      </c>
      <c r="L3" s="3">
        <f t="shared" si="1"/>
        <v>16.666666666666668</v>
      </c>
      <c r="M3" s="3">
        <f t="shared" si="1"/>
        <v>16.666666666666668</v>
      </c>
      <c r="N3" s="3">
        <f t="shared" si="1"/>
        <v>16.666666666666668</v>
      </c>
      <c r="O3" s="3">
        <f t="shared" si="1"/>
        <v>16.666666666666668</v>
      </c>
      <c r="P3" s="3">
        <f t="shared" si="1"/>
        <v>16.666666666666668</v>
      </c>
      <c r="Q3" s="3">
        <f t="shared" si="1"/>
        <v>16.666666666666668</v>
      </c>
    </row>
    <row r="4" spans="2:17" x14ac:dyDescent="0.25">
      <c r="B4" s="3">
        <v>2200</v>
      </c>
      <c r="C4" s="1">
        <v>43921</v>
      </c>
      <c r="D4">
        <v>60</v>
      </c>
      <c r="E4" s="1">
        <f t="shared" ref="E4:E6" si="2">EOMONTH(C4,D4)</f>
        <v>45747</v>
      </c>
      <c r="F4" s="3">
        <f t="shared" ref="F4:Q6" si="3">IF(AND($C4&lt;=F$2,$E4&gt;F$2),SLN($B4,0,$D4),0)</f>
        <v>0</v>
      </c>
      <c r="G4" s="3">
        <f t="shared" si="3"/>
        <v>0</v>
      </c>
      <c r="H4" s="3">
        <f t="shared" si="3"/>
        <v>36.666666666666664</v>
      </c>
      <c r="I4" s="3">
        <f t="shared" si="3"/>
        <v>36.666666666666664</v>
      </c>
      <c r="J4" s="3">
        <f t="shared" si="3"/>
        <v>36.666666666666664</v>
      </c>
      <c r="K4" s="3">
        <f t="shared" si="3"/>
        <v>36.666666666666664</v>
      </c>
      <c r="L4" s="3">
        <f t="shared" si="3"/>
        <v>36.666666666666664</v>
      </c>
      <c r="M4" s="3">
        <f t="shared" si="3"/>
        <v>36.666666666666664</v>
      </c>
      <c r="N4" s="3">
        <f t="shared" si="3"/>
        <v>36.666666666666664</v>
      </c>
      <c r="O4" s="3">
        <f t="shared" si="3"/>
        <v>36.666666666666664</v>
      </c>
      <c r="P4" s="3">
        <f t="shared" si="3"/>
        <v>36.666666666666664</v>
      </c>
      <c r="Q4" s="3">
        <f t="shared" si="3"/>
        <v>36.666666666666664</v>
      </c>
    </row>
    <row r="5" spans="2:17" x14ac:dyDescent="0.25">
      <c r="B5" s="3">
        <v>3500</v>
      </c>
      <c r="C5" s="1">
        <v>43205</v>
      </c>
      <c r="D5">
        <v>24</v>
      </c>
      <c r="E5" s="1">
        <f t="shared" si="2"/>
        <v>43951</v>
      </c>
      <c r="F5" s="3">
        <f t="shared" si="3"/>
        <v>145.83333333333334</v>
      </c>
      <c r="G5" s="3">
        <f t="shared" si="3"/>
        <v>145.83333333333334</v>
      </c>
      <c r="H5" s="3">
        <f t="shared" si="3"/>
        <v>145.83333333333334</v>
      </c>
      <c r="I5" s="3">
        <f t="shared" si="3"/>
        <v>0</v>
      </c>
      <c r="J5" s="3">
        <f t="shared" si="3"/>
        <v>0</v>
      </c>
      <c r="K5" s="3">
        <f t="shared" si="3"/>
        <v>0</v>
      </c>
      <c r="L5" s="3">
        <f t="shared" si="3"/>
        <v>0</v>
      </c>
      <c r="M5" s="3">
        <f t="shared" si="3"/>
        <v>0</v>
      </c>
      <c r="N5" s="3">
        <f t="shared" si="3"/>
        <v>0</v>
      </c>
      <c r="O5" s="3">
        <f t="shared" si="3"/>
        <v>0</v>
      </c>
      <c r="P5" s="3">
        <f t="shared" si="3"/>
        <v>0</v>
      </c>
      <c r="Q5" s="3">
        <f t="shared" si="3"/>
        <v>0</v>
      </c>
    </row>
    <row r="6" spans="2:17" x14ac:dyDescent="0.25">
      <c r="B6" s="3">
        <v>6000</v>
      </c>
      <c r="C6" s="1">
        <v>43969</v>
      </c>
      <c r="D6">
        <v>6</v>
      </c>
      <c r="E6" s="1">
        <f t="shared" si="2"/>
        <v>44165</v>
      </c>
      <c r="F6" s="3">
        <f t="shared" si="3"/>
        <v>0</v>
      </c>
      <c r="G6" s="3">
        <f t="shared" si="3"/>
        <v>0</v>
      </c>
      <c r="H6" s="3">
        <f t="shared" si="3"/>
        <v>0</v>
      </c>
      <c r="I6" s="3">
        <f t="shared" si="3"/>
        <v>0</v>
      </c>
      <c r="J6" s="3">
        <f t="shared" si="3"/>
        <v>1000</v>
      </c>
      <c r="K6" s="3">
        <f t="shared" si="3"/>
        <v>1000</v>
      </c>
      <c r="L6" s="3">
        <f t="shared" si="3"/>
        <v>1000</v>
      </c>
      <c r="M6" s="3">
        <f t="shared" si="3"/>
        <v>1000</v>
      </c>
      <c r="N6" s="3">
        <f t="shared" si="3"/>
        <v>1000</v>
      </c>
      <c r="O6" s="3">
        <f t="shared" si="3"/>
        <v>1000</v>
      </c>
      <c r="P6" s="3">
        <f t="shared" si="3"/>
        <v>0</v>
      </c>
      <c r="Q6" s="3">
        <f t="shared" si="3"/>
        <v>0</v>
      </c>
    </row>
    <row r="8" spans="2:17" x14ac:dyDescent="0.25">
      <c r="B8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5CB4C-A6B1-42FA-BF1F-8D23CD725D53}">
  <dimension ref="B2:CN6"/>
  <sheetViews>
    <sheetView workbookViewId="0">
      <selection activeCell="B2" sqref="B2"/>
    </sheetView>
  </sheetViews>
  <sheetFormatPr defaultRowHeight="15" x14ac:dyDescent="0.25"/>
  <cols>
    <col min="2" max="2" width="15.85546875" customWidth="1"/>
    <col min="3" max="3" width="15.5703125" customWidth="1"/>
    <col min="4" max="4" width="5.85546875" customWidth="1"/>
    <col min="5" max="5" width="10.5703125" bestFit="1" customWidth="1"/>
    <col min="6" max="92" width="10.7109375" bestFit="1" customWidth="1"/>
  </cols>
  <sheetData>
    <row r="2" spans="2:92" s="2" customFormat="1" x14ac:dyDescent="0.25">
      <c r="B2" s="2" t="s">
        <v>0</v>
      </c>
      <c r="C2" s="2" t="s">
        <v>1</v>
      </c>
      <c r="D2" s="2" t="s">
        <v>2</v>
      </c>
      <c r="E2" s="2" t="s">
        <v>3</v>
      </c>
      <c r="F2" s="4" cm="1">
        <f t="array" ref="F2:CN2">EOMONTH(MIN(Input[Purchase dates]),_xlfn.SEQUENCE(1,DATEDIF(MIN(Input[Purchase dates]),MAX(_xlfn.ANCHORARRAY(E3)),"m")+1,0))</f>
        <v>43131</v>
      </c>
      <c r="G2" s="4">
        <v>43159</v>
      </c>
      <c r="H2" s="4">
        <v>43190</v>
      </c>
      <c r="I2" s="4">
        <v>43220</v>
      </c>
      <c r="J2" s="4">
        <v>43251</v>
      </c>
      <c r="K2" s="4">
        <v>43281</v>
      </c>
      <c r="L2" s="4">
        <v>43312</v>
      </c>
      <c r="M2" s="4">
        <v>43343</v>
      </c>
      <c r="N2" s="4">
        <v>43373</v>
      </c>
      <c r="O2" s="4">
        <v>43404</v>
      </c>
      <c r="P2" s="4">
        <v>43434</v>
      </c>
      <c r="Q2" s="4">
        <v>43465</v>
      </c>
      <c r="R2" s="4">
        <v>43496</v>
      </c>
      <c r="S2" s="4">
        <v>43524</v>
      </c>
      <c r="T2" s="4">
        <v>43555</v>
      </c>
      <c r="U2" s="4">
        <v>43585</v>
      </c>
      <c r="V2" s="4">
        <v>43616</v>
      </c>
      <c r="W2" s="4">
        <v>43646</v>
      </c>
      <c r="X2" s="4">
        <v>43677</v>
      </c>
      <c r="Y2" s="4">
        <v>43708</v>
      </c>
      <c r="Z2" s="4">
        <v>43738</v>
      </c>
      <c r="AA2" s="4">
        <v>43769</v>
      </c>
      <c r="AB2" s="4">
        <v>43799</v>
      </c>
      <c r="AC2" s="4">
        <v>43830</v>
      </c>
      <c r="AD2" s="4">
        <v>43861</v>
      </c>
      <c r="AE2" s="4">
        <v>43890</v>
      </c>
      <c r="AF2" s="4">
        <v>43921</v>
      </c>
      <c r="AG2" s="4">
        <v>43951</v>
      </c>
      <c r="AH2" s="4">
        <v>43982</v>
      </c>
      <c r="AI2" s="4">
        <v>44012</v>
      </c>
      <c r="AJ2" s="4">
        <v>44043</v>
      </c>
      <c r="AK2" s="4">
        <v>44074</v>
      </c>
      <c r="AL2" s="4">
        <v>44104</v>
      </c>
      <c r="AM2" s="4">
        <v>44135</v>
      </c>
      <c r="AN2" s="4">
        <v>44165</v>
      </c>
      <c r="AO2" s="4">
        <v>44196</v>
      </c>
      <c r="AP2" s="4">
        <v>44227</v>
      </c>
      <c r="AQ2" s="4">
        <v>44255</v>
      </c>
      <c r="AR2" s="4">
        <v>44286</v>
      </c>
      <c r="AS2" s="4">
        <v>44316</v>
      </c>
      <c r="AT2" s="4">
        <v>44347</v>
      </c>
      <c r="AU2" s="4">
        <v>44377</v>
      </c>
      <c r="AV2" s="4">
        <v>44408</v>
      </c>
      <c r="AW2" s="4">
        <v>44439</v>
      </c>
      <c r="AX2" s="4">
        <v>44469</v>
      </c>
      <c r="AY2" s="4">
        <v>44500</v>
      </c>
      <c r="AZ2" s="4">
        <v>44530</v>
      </c>
      <c r="BA2" s="4">
        <v>44561</v>
      </c>
      <c r="BB2" s="4">
        <v>44592</v>
      </c>
      <c r="BC2" s="4">
        <v>44620</v>
      </c>
      <c r="BD2" s="4">
        <v>44651</v>
      </c>
      <c r="BE2" s="4">
        <v>44681</v>
      </c>
      <c r="BF2" s="4">
        <v>44712</v>
      </c>
      <c r="BG2" s="4">
        <v>44742</v>
      </c>
      <c r="BH2" s="4">
        <v>44773</v>
      </c>
      <c r="BI2" s="4">
        <v>44804</v>
      </c>
      <c r="BJ2" s="4">
        <v>44834</v>
      </c>
      <c r="BK2" s="4">
        <v>44865</v>
      </c>
      <c r="BL2" s="4">
        <v>44895</v>
      </c>
      <c r="BM2" s="4">
        <v>44926</v>
      </c>
      <c r="BN2" s="4">
        <v>44957</v>
      </c>
      <c r="BO2" s="4">
        <v>44985</v>
      </c>
      <c r="BP2" s="4">
        <v>45016</v>
      </c>
      <c r="BQ2" s="4">
        <v>45046</v>
      </c>
      <c r="BR2" s="4">
        <v>45077</v>
      </c>
      <c r="BS2" s="4">
        <v>45107</v>
      </c>
      <c r="BT2" s="4">
        <v>45138</v>
      </c>
      <c r="BU2" s="4">
        <v>45169</v>
      </c>
      <c r="BV2" s="4">
        <v>45199</v>
      </c>
      <c r="BW2" s="4">
        <v>45230</v>
      </c>
      <c r="BX2" s="4">
        <v>45260</v>
      </c>
      <c r="BY2" s="4">
        <v>45291</v>
      </c>
      <c r="BZ2" s="4">
        <v>45322</v>
      </c>
      <c r="CA2" s="4">
        <v>45351</v>
      </c>
      <c r="CB2" s="4">
        <v>45382</v>
      </c>
      <c r="CC2" s="4">
        <v>45412</v>
      </c>
      <c r="CD2" s="4">
        <v>45443</v>
      </c>
      <c r="CE2" s="4">
        <v>45473</v>
      </c>
      <c r="CF2" s="4">
        <v>45504</v>
      </c>
      <c r="CG2" s="4">
        <v>45535</v>
      </c>
      <c r="CH2" s="4">
        <v>45565</v>
      </c>
      <c r="CI2" s="4">
        <v>45596</v>
      </c>
      <c r="CJ2" s="4">
        <v>45626</v>
      </c>
      <c r="CK2" s="4">
        <v>45657</v>
      </c>
      <c r="CL2" s="4">
        <v>45688</v>
      </c>
      <c r="CM2" s="4">
        <v>45716</v>
      </c>
      <c r="CN2" s="4">
        <v>45747</v>
      </c>
    </row>
    <row r="3" spans="2:92" x14ac:dyDescent="0.25">
      <c r="B3" s="3">
        <v>1000</v>
      </c>
      <c r="C3" s="1">
        <v>43101</v>
      </c>
      <c r="D3">
        <v>60</v>
      </c>
      <c r="E3" s="1" cm="1">
        <f t="array" ref="E3:E6">EOMONTH(+Input[Purchase dates],+Input[Life])</f>
        <v>44957</v>
      </c>
      <c r="F3" s="3" cm="1">
        <f t="array" ref="F3:CN6">IF((Input[Purchase dates]&lt;=_xlfn.ANCHORARRAY(F2))*(_xlfn.ANCHORARRAY(E3)&gt;_xlfn.ANCHORARRAY(F2)),SLN(Input[Purchase prices],0,Input[Life]),0)</f>
        <v>16.666666666666668</v>
      </c>
      <c r="G3" s="3">
        <v>16.666666666666668</v>
      </c>
      <c r="H3" s="3">
        <v>16.666666666666668</v>
      </c>
      <c r="I3" s="3">
        <v>16.666666666666668</v>
      </c>
      <c r="J3" s="3">
        <v>16.666666666666668</v>
      </c>
      <c r="K3" s="3">
        <v>16.666666666666668</v>
      </c>
      <c r="L3" s="3">
        <v>16.666666666666668</v>
      </c>
      <c r="M3" s="3">
        <v>16.666666666666668</v>
      </c>
      <c r="N3" s="3">
        <v>16.666666666666668</v>
      </c>
      <c r="O3" s="3">
        <v>16.666666666666668</v>
      </c>
      <c r="P3" s="3">
        <v>16.666666666666668</v>
      </c>
      <c r="Q3" s="3">
        <v>16.666666666666668</v>
      </c>
      <c r="R3" s="3">
        <v>16.666666666666668</v>
      </c>
      <c r="S3" s="3">
        <v>16.666666666666668</v>
      </c>
      <c r="T3" s="3">
        <v>16.666666666666668</v>
      </c>
      <c r="U3" s="3">
        <v>16.666666666666668</v>
      </c>
      <c r="V3" s="3">
        <v>16.666666666666668</v>
      </c>
      <c r="W3" s="3">
        <v>16.666666666666668</v>
      </c>
      <c r="X3" s="3">
        <v>16.666666666666668</v>
      </c>
      <c r="Y3" s="3">
        <v>16.666666666666668</v>
      </c>
      <c r="Z3" s="3">
        <v>16.666666666666668</v>
      </c>
      <c r="AA3" s="3">
        <v>16.666666666666668</v>
      </c>
      <c r="AB3" s="3">
        <v>16.666666666666668</v>
      </c>
      <c r="AC3" s="3">
        <v>16.666666666666668</v>
      </c>
      <c r="AD3" s="3">
        <v>16.666666666666668</v>
      </c>
      <c r="AE3" s="3">
        <v>16.666666666666668</v>
      </c>
      <c r="AF3" s="3">
        <v>16.666666666666668</v>
      </c>
      <c r="AG3" s="3">
        <v>16.666666666666668</v>
      </c>
      <c r="AH3" s="3">
        <v>16.666666666666668</v>
      </c>
      <c r="AI3" s="3">
        <v>16.666666666666668</v>
      </c>
      <c r="AJ3" s="3">
        <v>16.666666666666668</v>
      </c>
      <c r="AK3" s="3">
        <v>16.666666666666668</v>
      </c>
      <c r="AL3" s="3">
        <v>16.666666666666668</v>
      </c>
      <c r="AM3" s="3">
        <v>16.666666666666668</v>
      </c>
      <c r="AN3" s="3">
        <v>16.666666666666668</v>
      </c>
      <c r="AO3" s="3">
        <v>16.666666666666668</v>
      </c>
      <c r="AP3" s="3">
        <v>16.666666666666668</v>
      </c>
      <c r="AQ3" s="3">
        <v>16.666666666666668</v>
      </c>
      <c r="AR3" s="3">
        <v>16.666666666666668</v>
      </c>
      <c r="AS3" s="3">
        <v>16.666666666666668</v>
      </c>
      <c r="AT3" s="3">
        <v>16.666666666666668</v>
      </c>
      <c r="AU3" s="3">
        <v>16.666666666666668</v>
      </c>
      <c r="AV3" s="3">
        <v>16.666666666666668</v>
      </c>
      <c r="AW3" s="3">
        <v>16.666666666666668</v>
      </c>
      <c r="AX3" s="3">
        <v>16.666666666666668</v>
      </c>
      <c r="AY3" s="3">
        <v>16.666666666666668</v>
      </c>
      <c r="AZ3" s="3">
        <v>16.666666666666668</v>
      </c>
      <c r="BA3" s="3">
        <v>16.666666666666668</v>
      </c>
      <c r="BB3" s="3">
        <v>16.666666666666668</v>
      </c>
      <c r="BC3" s="3">
        <v>16.666666666666668</v>
      </c>
      <c r="BD3" s="3">
        <v>16.666666666666668</v>
      </c>
      <c r="BE3" s="3">
        <v>16.666666666666668</v>
      </c>
      <c r="BF3" s="3">
        <v>16.666666666666668</v>
      </c>
      <c r="BG3" s="3">
        <v>16.666666666666668</v>
      </c>
      <c r="BH3" s="3">
        <v>16.666666666666668</v>
      </c>
      <c r="BI3" s="3">
        <v>16.666666666666668</v>
      </c>
      <c r="BJ3" s="3">
        <v>16.666666666666668</v>
      </c>
      <c r="BK3" s="3">
        <v>16.666666666666668</v>
      </c>
      <c r="BL3" s="3">
        <v>16.666666666666668</v>
      </c>
      <c r="BM3" s="3">
        <v>16.666666666666668</v>
      </c>
      <c r="BN3" s="3">
        <v>0</v>
      </c>
      <c r="BO3" s="3">
        <v>0</v>
      </c>
      <c r="BP3" s="3">
        <v>0</v>
      </c>
      <c r="BQ3" s="3">
        <v>0</v>
      </c>
      <c r="BR3" s="3">
        <v>0</v>
      </c>
      <c r="BS3" s="3">
        <v>0</v>
      </c>
      <c r="BT3" s="3">
        <v>0</v>
      </c>
      <c r="BU3" s="3">
        <v>0</v>
      </c>
      <c r="BV3" s="3">
        <v>0</v>
      </c>
      <c r="BW3" s="3">
        <v>0</v>
      </c>
      <c r="BX3" s="3">
        <v>0</v>
      </c>
      <c r="BY3" s="3">
        <v>0</v>
      </c>
      <c r="BZ3" s="3">
        <v>0</v>
      </c>
      <c r="CA3" s="3">
        <v>0</v>
      </c>
      <c r="CB3" s="3">
        <v>0</v>
      </c>
      <c r="CC3" s="3">
        <v>0</v>
      </c>
      <c r="CD3" s="3">
        <v>0</v>
      </c>
      <c r="CE3" s="3">
        <v>0</v>
      </c>
      <c r="CF3" s="3">
        <v>0</v>
      </c>
      <c r="CG3" s="3">
        <v>0</v>
      </c>
      <c r="CH3" s="3">
        <v>0</v>
      </c>
      <c r="CI3" s="3">
        <v>0</v>
      </c>
      <c r="CJ3" s="3">
        <v>0</v>
      </c>
      <c r="CK3" s="3">
        <v>0</v>
      </c>
      <c r="CL3" s="3">
        <v>0</v>
      </c>
      <c r="CM3" s="3">
        <v>0</v>
      </c>
      <c r="CN3" s="3">
        <v>0</v>
      </c>
    </row>
    <row r="4" spans="2:92" x14ac:dyDescent="0.25">
      <c r="B4" s="3">
        <v>2200</v>
      </c>
      <c r="C4" s="1">
        <v>43921</v>
      </c>
      <c r="D4">
        <v>60</v>
      </c>
      <c r="E4" s="1">
        <v>45747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0</v>
      </c>
      <c r="AB4" s="3">
        <v>0</v>
      </c>
      <c r="AC4" s="3">
        <v>0</v>
      </c>
      <c r="AD4" s="3">
        <v>0</v>
      </c>
      <c r="AE4" s="3">
        <v>0</v>
      </c>
      <c r="AF4" s="3">
        <v>36.666666666666664</v>
      </c>
      <c r="AG4" s="3">
        <v>36.666666666666664</v>
      </c>
      <c r="AH4" s="3">
        <v>36.666666666666664</v>
      </c>
      <c r="AI4" s="3">
        <v>36.666666666666664</v>
      </c>
      <c r="AJ4" s="3">
        <v>36.666666666666664</v>
      </c>
      <c r="AK4" s="3">
        <v>36.666666666666664</v>
      </c>
      <c r="AL4" s="3">
        <v>36.666666666666664</v>
      </c>
      <c r="AM4" s="3">
        <v>36.666666666666664</v>
      </c>
      <c r="AN4" s="3">
        <v>36.666666666666664</v>
      </c>
      <c r="AO4" s="3">
        <v>36.666666666666664</v>
      </c>
      <c r="AP4" s="3">
        <v>36.666666666666664</v>
      </c>
      <c r="AQ4" s="3">
        <v>36.666666666666664</v>
      </c>
      <c r="AR4" s="3">
        <v>36.666666666666664</v>
      </c>
      <c r="AS4" s="3">
        <v>36.666666666666664</v>
      </c>
      <c r="AT4" s="3">
        <v>36.666666666666664</v>
      </c>
      <c r="AU4" s="3">
        <v>36.666666666666664</v>
      </c>
      <c r="AV4" s="3">
        <v>36.666666666666664</v>
      </c>
      <c r="AW4" s="3">
        <v>36.666666666666664</v>
      </c>
      <c r="AX4" s="3">
        <v>36.666666666666664</v>
      </c>
      <c r="AY4" s="3">
        <v>36.666666666666664</v>
      </c>
      <c r="AZ4" s="3">
        <v>36.666666666666664</v>
      </c>
      <c r="BA4" s="3">
        <v>36.666666666666664</v>
      </c>
      <c r="BB4" s="3">
        <v>36.666666666666664</v>
      </c>
      <c r="BC4" s="3">
        <v>36.666666666666664</v>
      </c>
      <c r="BD4" s="3">
        <v>36.666666666666664</v>
      </c>
      <c r="BE4" s="3">
        <v>36.666666666666664</v>
      </c>
      <c r="BF4" s="3">
        <v>36.666666666666664</v>
      </c>
      <c r="BG4" s="3">
        <v>36.666666666666664</v>
      </c>
      <c r="BH4" s="3">
        <v>36.666666666666664</v>
      </c>
      <c r="BI4" s="3">
        <v>36.666666666666664</v>
      </c>
      <c r="BJ4" s="3">
        <v>36.666666666666664</v>
      </c>
      <c r="BK4" s="3">
        <v>36.666666666666664</v>
      </c>
      <c r="BL4" s="3">
        <v>36.666666666666664</v>
      </c>
      <c r="BM4" s="3">
        <v>36.666666666666664</v>
      </c>
      <c r="BN4" s="3">
        <v>36.666666666666664</v>
      </c>
      <c r="BO4" s="3">
        <v>36.666666666666664</v>
      </c>
      <c r="BP4" s="3">
        <v>36.666666666666664</v>
      </c>
      <c r="BQ4" s="3">
        <v>36.666666666666664</v>
      </c>
      <c r="BR4" s="3">
        <v>36.666666666666664</v>
      </c>
      <c r="BS4" s="3">
        <v>36.666666666666664</v>
      </c>
      <c r="BT4" s="3">
        <v>36.666666666666664</v>
      </c>
      <c r="BU4" s="3">
        <v>36.666666666666664</v>
      </c>
      <c r="BV4" s="3">
        <v>36.666666666666664</v>
      </c>
      <c r="BW4" s="3">
        <v>36.666666666666664</v>
      </c>
      <c r="BX4" s="3">
        <v>36.666666666666664</v>
      </c>
      <c r="BY4" s="3">
        <v>36.666666666666664</v>
      </c>
      <c r="BZ4" s="3">
        <v>36.666666666666664</v>
      </c>
      <c r="CA4" s="3">
        <v>36.666666666666664</v>
      </c>
      <c r="CB4" s="3">
        <v>36.666666666666664</v>
      </c>
      <c r="CC4" s="3">
        <v>36.666666666666664</v>
      </c>
      <c r="CD4" s="3">
        <v>36.666666666666664</v>
      </c>
      <c r="CE4" s="3">
        <v>36.666666666666664</v>
      </c>
      <c r="CF4" s="3">
        <v>36.666666666666664</v>
      </c>
      <c r="CG4" s="3">
        <v>36.666666666666664</v>
      </c>
      <c r="CH4" s="3">
        <v>36.666666666666664</v>
      </c>
      <c r="CI4" s="3">
        <v>36.666666666666664</v>
      </c>
      <c r="CJ4" s="3">
        <v>36.666666666666664</v>
      </c>
      <c r="CK4" s="3">
        <v>36.666666666666664</v>
      </c>
      <c r="CL4" s="3">
        <v>36.666666666666664</v>
      </c>
      <c r="CM4" s="3">
        <v>36.666666666666664</v>
      </c>
      <c r="CN4" s="3">
        <v>0</v>
      </c>
    </row>
    <row r="5" spans="2:92" x14ac:dyDescent="0.25">
      <c r="B5" s="3">
        <v>3500</v>
      </c>
      <c r="C5" s="1">
        <v>43205</v>
      </c>
      <c r="D5">
        <v>24</v>
      </c>
      <c r="E5" s="1">
        <v>43951</v>
      </c>
      <c r="F5" s="3">
        <v>0</v>
      </c>
      <c r="G5" s="3">
        <v>0</v>
      </c>
      <c r="H5" s="3">
        <v>0</v>
      </c>
      <c r="I5" s="3">
        <v>145.83333333333334</v>
      </c>
      <c r="J5" s="3">
        <v>145.83333333333334</v>
      </c>
      <c r="K5" s="3">
        <v>145.83333333333334</v>
      </c>
      <c r="L5" s="3">
        <v>145.83333333333334</v>
      </c>
      <c r="M5" s="3">
        <v>145.83333333333334</v>
      </c>
      <c r="N5" s="3">
        <v>145.83333333333334</v>
      </c>
      <c r="O5" s="3">
        <v>145.83333333333334</v>
      </c>
      <c r="P5" s="3">
        <v>145.83333333333334</v>
      </c>
      <c r="Q5" s="3">
        <v>145.83333333333334</v>
      </c>
      <c r="R5" s="3">
        <v>145.83333333333334</v>
      </c>
      <c r="S5" s="3">
        <v>145.83333333333334</v>
      </c>
      <c r="T5" s="3">
        <v>145.83333333333334</v>
      </c>
      <c r="U5" s="3">
        <v>145.83333333333334</v>
      </c>
      <c r="V5" s="3">
        <v>145.83333333333334</v>
      </c>
      <c r="W5" s="3">
        <v>145.83333333333334</v>
      </c>
      <c r="X5" s="3">
        <v>145.83333333333334</v>
      </c>
      <c r="Y5" s="3">
        <v>145.83333333333334</v>
      </c>
      <c r="Z5" s="3">
        <v>145.83333333333334</v>
      </c>
      <c r="AA5" s="3">
        <v>145.83333333333334</v>
      </c>
      <c r="AB5" s="3">
        <v>145.83333333333334</v>
      </c>
      <c r="AC5" s="3">
        <v>145.83333333333334</v>
      </c>
      <c r="AD5" s="3">
        <v>145.83333333333334</v>
      </c>
      <c r="AE5" s="3">
        <v>145.83333333333334</v>
      </c>
      <c r="AF5" s="3">
        <v>145.83333333333334</v>
      </c>
      <c r="AG5" s="3">
        <v>0</v>
      </c>
      <c r="AH5" s="3">
        <v>0</v>
      </c>
      <c r="AI5" s="3">
        <v>0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3">
        <v>0</v>
      </c>
      <c r="AT5" s="3">
        <v>0</v>
      </c>
      <c r="AU5" s="3">
        <v>0</v>
      </c>
      <c r="AV5" s="3">
        <v>0</v>
      </c>
      <c r="AW5" s="3">
        <v>0</v>
      </c>
      <c r="AX5" s="3">
        <v>0</v>
      </c>
      <c r="AY5" s="3">
        <v>0</v>
      </c>
      <c r="AZ5" s="3">
        <v>0</v>
      </c>
      <c r="BA5" s="3">
        <v>0</v>
      </c>
      <c r="BB5" s="3">
        <v>0</v>
      </c>
      <c r="BC5" s="3">
        <v>0</v>
      </c>
      <c r="BD5" s="3">
        <v>0</v>
      </c>
      <c r="BE5" s="3">
        <v>0</v>
      </c>
      <c r="BF5" s="3">
        <v>0</v>
      </c>
      <c r="BG5" s="3">
        <v>0</v>
      </c>
      <c r="BH5" s="3">
        <v>0</v>
      </c>
      <c r="BI5" s="3">
        <v>0</v>
      </c>
      <c r="BJ5" s="3">
        <v>0</v>
      </c>
      <c r="BK5" s="3">
        <v>0</v>
      </c>
      <c r="BL5" s="3">
        <v>0</v>
      </c>
      <c r="BM5" s="3">
        <v>0</v>
      </c>
      <c r="BN5" s="3">
        <v>0</v>
      </c>
      <c r="BO5" s="3">
        <v>0</v>
      </c>
      <c r="BP5" s="3">
        <v>0</v>
      </c>
      <c r="BQ5" s="3">
        <v>0</v>
      </c>
      <c r="BR5" s="3">
        <v>0</v>
      </c>
      <c r="BS5" s="3">
        <v>0</v>
      </c>
      <c r="BT5" s="3">
        <v>0</v>
      </c>
      <c r="BU5" s="3">
        <v>0</v>
      </c>
      <c r="BV5" s="3">
        <v>0</v>
      </c>
      <c r="BW5" s="3">
        <v>0</v>
      </c>
      <c r="BX5" s="3">
        <v>0</v>
      </c>
      <c r="BY5" s="3">
        <v>0</v>
      </c>
      <c r="BZ5" s="3">
        <v>0</v>
      </c>
      <c r="CA5" s="3">
        <v>0</v>
      </c>
      <c r="CB5" s="3">
        <v>0</v>
      </c>
      <c r="CC5" s="3">
        <v>0</v>
      </c>
      <c r="CD5" s="3">
        <v>0</v>
      </c>
      <c r="CE5" s="3">
        <v>0</v>
      </c>
      <c r="CF5" s="3">
        <v>0</v>
      </c>
      <c r="CG5" s="3">
        <v>0</v>
      </c>
      <c r="CH5" s="3">
        <v>0</v>
      </c>
      <c r="CI5" s="3">
        <v>0</v>
      </c>
      <c r="CJ5" s="3">
        <v>0</v>
      </c>
      <c r="CK5" s="3">
        <v>0</v>
      </c>
      <c r="CL5" s="3">
        <v>0</v>
      </c>
      <c r="CM5" s="3">
        <v>0</v>
      </c>
      <c r="CN5" s="3">
        <v>0</v>
      </c>
    </row>
    <row r="6" spans="2:92" x14ac:dyDescent="0.25">
      <c r="B6" s="3">
        <v>6000</v>
      </c>
      <c r="C6" s="1">
        <v>43969</v>
      </c>
      <c r="D6">
        <v>6</v>
      </c>
      <c r="E6" s="1">
        <v>44165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0</v>
      </c>
      <c r="AH6" s="3">
        <v>1000</v>
      </c>
      <c r="AI6" s="3">
        <v>1000</v>
      </c>
      <c r="AJ6" s="3">
        <v>1000</v>
      </c>
      <c r="AK6" s="3">
        <v>1000</v>
      </c>
      <c r="AL6" s="3">
        <v>1000</v>
      </c>
      <c r="AM6" s="3">
        <v>1000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  <c r="BM6" s="3">
        <v>0</v>
      </c>
      <c r="BN6" s="3">
        <v>0</v>
      </c>
      <c r="BO6" s="3">
        <v>0</v>
      </c>
      <c r="BP6" s="3">
        <v>0</v>
      </c>
      <c r="BQ6" s="3">
        <v>0</v>
      </c>
      <c r="BR6" s="3">
        <v>0</v>
      </c>
      <c r="BS6" s="3">
        <v>0</v>
      </c>
      <c r="BT6" s="3">
        <v>0</v>
      </c>
      <c r="BU6" s="3">
        <v>0</v>
      </c>
      <c r="BV6" s="3">
        <v>0</v>
      </c>
      <c r="BW6" s="3">
        <v>0</v>
      </c>
      <c r="BX6" s="3">
        <v>0</v>
      </c>
      <c r="BY6" s="3">
        <v>0</v>
      </c>
      <c r="BZ6" s="3">
        <v>0</v>
      </c>
      <c r="CA6" s="3">
        <v>0</v>
      </c>
      <c r="CB6" s="3">
        <v>0</v>
      </c>
      <c r="CC6" s="3">
        <v>0</v>
      </c>
      <c r="CD6" s="3">
        <v>0</v>
      </c>
      <c r="CE6" s="3">
        <v>0</v>
      </c>
      <c r="CF6" s="3">
        <v>0</v>
      </c>
      <c r="CG6" s="3">
        <v>0</v>
      </c>
      <c r="CH6" s="3">
        <v>0</v>
      </c>
      <c r="CI6" s="3">
        <v>0</v>
      </c>
      <c r="CJ6" s="3">
        <v>0</v>
      </c>
      <c r="CK6" s="3">
        <v>0</v>
      </c>
      <c r="CL6" s="3">
        <v>0</v>
      </c>
      <c r="CM6" s="3">
        <v>0</v>
      </c>
      <c r="CN6" s="3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Depreciation functions</vt:lpstr>
      <vt:lpstr>Depreciation schedule</vt:lpstr>
      <vt:lpstr>Depreciation schedule - dynamic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Wendy Ansley</cp:lastModifiedBy>
  <dcterms:created xsi:type="dcterms:W3CDTF">2020-11-17T15:49:32Z</dcterms:created>
  <dcterms:modified xsi:type="dcterms:W3CDTF">2020-12-11T10:50:38Z</dcterms:modified>
</cp:coreProperties>
</file>